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80" yWindow="65521" windowWidth="4380" windowHeight="5475" tabRatio="601" activeTab="0"/>
  </bookViews>
  <sheets>
    <sheet name="CASH REPORT" sheetId="1" r:id="rId1"/>
  </sheets>
  <definedNames>
    <definedName name="_xlnm.Print_Area" localSheetId="0">'CASH REPORT'!$A$1:$I$267</definedName>
  </definedNames>
  <calcPr fullCalcOnLoad="1" fullPrecision="0"/>
</workbook>
</file>

<file path=xl/sharedStrings.xml><?xml version="1.0" encoding="utf-8"?>
<sst xmlns="http://schemas.openxmlformats.org/spreadsheetml/2006/main" count="362" uniqueCount="142">
  <si>
    <t>COUNTY:</t>
  </si>
  <si>
    <t xml:space="preserve"> </t>
  </si>
  <si>
    <t>OPERATIONAL</t>
  </si>
  <si>
    <t>TEACHERAGE</t>
  </si>
  <si>
    <t>TRANSPORTATION</t>
  </si>
  <si>
    <t>FOOD SERVICES</t>
  </si>
  <si>
    <t>ATHLETICS</t>
  </si>
  <si>
    <t>11000</t>
  </si>
  <si>
    <t>12000</t>
  </si>
  <si>
    <t>13000</t>
  </si>
  <si>
    <t>14000</t>
  </si>
  <si>
    <t>21000</t>
  </si>
  <si>
    <t>22000</t>
  </si>
  <si>
    <t>+</t>
  </si>
  <si>
    <t>-</t>
  </si>
  <si>
    <t>=</t>
  </si>
  <si>
    <t>Investments on Hand</t>
  </si>
  <si>
    <t>NON-INSTRUCT.</t>
  </si>
  <si>
    <t>LOCAL/STATE</t>
  </si>
  <si>
    <t>PUBLIC SCHOOL</t>
  </si>
  <si>
    <t>24000</t>
  </si>
  <si>
    <t>25000</t>
  </si>
  <si>
    <t>31100</t>
  </si>
  <si>
    <t>31200</t>
  </si>
  <si>
    <t>31300</t>
  </si>
  <si>
    <t>HB 33</t>
  </si>
  <si>
    <t>SB9</t>
  </si>
  <si>
    <t>EFFICIENCY</t>
  </si>
  <si>
    <t>31400</t>
  </si>
  <si>
    <t>31500</t>
  </si>
  <si>
    <t>31600</t>
  </si>
  <si>
    <t>31700</t>
  </si>
  <si>
    <t>31800</t>
  </si>
  <si>
    <t>31900</t>
  </si>
  <si>
    <t>DEBT SERVICE</t>
  </si>
  <si>
    <t>DEFERRED SICK</t>
  </si>
  <si>
    <t>ED TECH DEBT</t>
  </si>
  <si>
    <t>FUND</t>
  </si>
  <si>
    <t>LEAVE FUND</t>
  </si>
  <si>
    <t>41000</t>
  </si>
  <si>
    <t>FROM</t>
  </si>
  <si>
    <t>AMOUNT</t>
  </si>
  <si>
    <t>TO</t>
  </si>
  <si>
    <t>Explicit Explanation</t>
  </si>
  <si>
    <t>+OR-</t>
  </si>
  <si>
    <t xml:space="preserve">Prior Year Warrants Voided </t>
  </si>
  <si>
    <t>Total Resources to Date for Current Year</t>
  </si>
  <si>
    <t>Current Year Expenditures to Date</t>
  </si>
  <si>
    <t>Indicate Investments on Hand as minus figures</t>
  </si>
  <si>
    <t>Receivables/Payables  **</t>
  </si>
  <si>
    <t>Net Cash</t>
  </si>
  <si>
    <t>Total Cash</t>
  </si>
  <si>
    <t>+or-</t>
  </si>
  <si>
    <t xml:space="preserve">TOTAL CASH BALANCE  </t>
  </si>
  <si>
    <t>IDENTIFY VALID ENCUMBRANCE TOTALS:</t>
  </si>
  <si>
    <t>PED No.:</t>
  </si>
  <si>
    <t xml:space="preserve">SCHOOL DISTRICT/CHARTER: </t>
  </si>
  <si>
    <t>FEDERAL FLOWTHROUGH</t>
  </si>
  <si>
    <t>FEDERAL DIRECT</t>
  </si>
  <si>
    <t>LOCAL GRANTS</t>
  </si>
  <si>
    <t>26000</t>
  </si>
  <si>
    <t>STATE FLOWTHROUGH</t>
  </si>
  <si>
    <t>27000</t>
  </si>
  <si>
    <t>STATE DIRECT</t>
  </si>
  <si>
    <t>28000</t>
  </si>
  <si>
    <t>29000</t>
  </si>
  <si>
    <t>BOND BUILDING</t>
  </si>
  <si>
    <t>CAPITAL OUTLAY</t>
  </si>
  <si>
    <t>OUTLAY LOCAL</t>
  </si>
  <si>
    <t>OUTLAY STATE</t>
  </si>
  <si>
    <t>SPECIAL CAPITAL</t>
  </si>
  <si>
    <t>OUTLAY FEDERAL</t>
  </si>
  <si>
    <t>CAPITAL IMPROV.</t>
  </si>
  <si>
    <t xml:space="preserve">ENERGY </t>
  </si>
  <si>
    <t>ED. TECH</t>
  </si>
  <si>
    <t>EQUIP ACT</t>
  </si>
  <si>
    <t>PSCOC 20%</t>
  </si>
  <si>
    <t>32100</t>
  </si>
  <si>
    <t>CLEARING FUND CASH BALANCES:</t>
  </si>
  <si>
    <t>Payroll Clearing FUND:</t>
  </si>
  <si>
    <t>Other FUND:_______________________:</t>
  </si>
  <si>
    <t>IF THERE ARE CLEARING FUND BALANCES, PLEASE EXPLAIN WHY:</t>
  </si>
  <si>
    <t>INST. MATERIALS</t>
  </si>
  <si>
    <t>SERVICE FUND</t>
  </si>
  <si>
    <t xml:space="preserve">Outstanding Loans   </t>
  </si>
  <si>
    <r>
      <t xml:space="preserve">Charge backs  </t>
    </r>
    <r>
      <rPr>
        <i/>
        <sz val="10.5"/>
        <rFont val="Lucida Bright"/>
        <family val="1"/>
      </rPr>
      <t>(Overdrafts)</t>
    </r>
  </si>
  <si>
    <r>
      <t xml:space="preserve">        </t>
    </r>
    <r>
      <rPr>
        <sz val="10.5"/>
        <rFont val="Lucida Bright"/>
        <family val="1"/>
      </rPr>
      <t>Enter as a Minus</t>
    </r>
    <r>
      <rPr>
        <i/>
        <sz val="10.5"/>
        <rFont val="Lucida Bright"/>
        <family val="1"/>
      </rPr>
      <t xml:space="preserve">  (Per Expenditure Report)</t>
    </r>
  </si>
  <si>
    <r>
      <t xml:space="preserve">Charge Backs   </t>
    </r>
    <r>
      <rPr>
        <i/>
        <sz val="10.5"/>
        <rFont val="Lucida Bright"/>
        <family val="1"/>
      </rPr>
      <t>(Overdrafts)</t>
    </r>
  </si>
  <si>
    <t>Investments on Hand 06/30/08</t>
  </si>
  <si>
    <t>Total Cash 06/30/08</t>
  </si>
  <si>
    <t>Fund Number on the FROM FUND and TO FUND Columns,</t>
  </si>
  <si>
    <t>You will list each transaction seperately.</t>
  </si>
  <si>
    <t>Explanation: Permanent Cash Transfer from Operational to</t>
  </si>
  <si>
    <t>Fund 21000.</t>
  </si>
  <si>
    <t>Fund 24000.</t>
  </si>
  <si>
    <t xml:space="preserve">FROM FUND: 11000 -  (10,000) </t>
  </si>
  <si>
    <t>FROM FUND: 11000 -  (100,000)</t>
  </si>
  <si>
    <t>Explanation: Temporary Cash Loans from Operational to</t>
  </si>
  <si>
    <r>
      <t xml:space="preserve">Current Year Revenue to Date </t>
    </r>
    <r>
      <rPr>
        <i/>
        <sz val="10.5"/>
        <rFont val="Lucida Bright"/>
        <family val="1"/>
      </rPr>
      <t xml:space="preserve">  (Per Revenue Report)</t>
    </r>
  </si>
  <si>
    <t>Payable Clearing FUND:</t>
  </si>
  <si>
    <t xml:space="preserve">AUDITED NET CASH 06/30/08 </t>
  </si>
  <si>
    <t>(Taken from the district/charter prior fiscal year audit)</t>
  </si>
  <si>
    <r>
      <t xml:space="preserve">        E</t>
    </r>
    <r>
      <rPr>
        <sz val="10.5"/>
        <rFont val="Lucida Bright"/>
        <family val="1"/>
      </rPr>
      <t>nter as a Minus</t>
    </r>
    <r>
      <rPr>
        <i/>
        <sz val="10.5"/>
        <rFont val="Lucida Bright"/>
        <family val="1"/>
      </rPr>
      <t xml:space="preserve">  (Per Expenditure Report)</t>
    </r>
  </si>
  <si>
    <t>PERMANENT CASH TRANSFERS, TEMPORARY CASH LOANS AND ADJUSTMENTS</t>
  </si>
  <si>
    <t>**Provide an explanation on the last page</t>
  </si>
  <si>
    <t>** Provide an explanation on the last page!</t>
  </si>
  <si>
    <t xml:space="preserve">(Due To/Due From) - ** Provide an explanation on the last page </t>
  </si>
  <si>
    <t>Adjustment for refunds (abatements) **</t>
  </si>
  <si>
    <r>
      <t xml:space="preserve">Cash Transfers </t>
    </r>
    <r>
      <rPr>
        <b/>
        <sz val="10.5"/>
        <rFont val="Lucida Bright"/>
        <family val="1"/>
      </rPr>
      <t xml:space="preserve">(Only Report Permanent Cash Transfers) </t>
    </r>
    <r>
      <rPr>
        <b/>
        <vertAlign val="superscript"/>
        <sz val="10.5"/>
        <rFont val="Lucida Bright"/>
        <family val="1"/>
      </rPr>
      <t>1</t>
    </r>
  </si>
  <si>
    <r>
      <t xml:space="preserve">Outstanding Loans </t>
    </r>
    <r>
      <rPr>
        <b/>
        <sz val="10.5"/>
        <rFont val="Lucida Bright"/>
        <family val="1"/>
      </rPr>
      <t xml:space="preserve">(Only Report Temporary Cash Loans) </t>
    </r>
    <r>
      <rPr>
        <b/>
        <vertAlign val="superscript"/>
        <sz val="10.5"/>
        <rFont val="Lucida Bright"/>
        <family val="1"/>
      </rPr>
      <t>2</t>
    </r>
  </si>
  <si>
    <t>TO FUND: 21000 -  +10,000</t>
  </si>
  <si>
    <t>TO FUND: 24000 - +100,000</t>
  </si>
  <si>
    <t>PSAB Page 7-17</t>
  </si>
  <si>
    <t>Generally the only subfund that can provide a Cash loan to other funds is Operational.  Cash within the Fund 24000, Fund 25000, Fund 26000, Fund 27000, Fund 28000, and Fund 29000 series can be used only within that series.</t>
  </si>
  <si>
    <t>PSAB Page 7-18</t>
  </si>
  <si>
    <t xml:space="preserve">Permanent cash transfers are transfers of cash from the opertional fund to another fund where the cash will not be paid back to operational.  Permanent cash transfers requires local board approval and PED.                                                                                  </t>
  </si>
  <si>
    <t>Temporary cash loans are to be repaid within one year from the approved transfer.  Temporary cash loans are only approved by the local board.</t>
  </si>
  <si>
    <r>
      <t xml:space="preserve">2 </t>
    </r>
    <r>
      <rPr>
        <b/>
        <sz val="10.5"/>
        <rFont val="Lucida Bright"/>
        <family val="1"/>
      </rPr>
      <t>Example 2:</t>
    </r>
  </si>
  <si>
    <t>Please identify all temporary cash loans: Enter the</t>
  </si>
  <si>
    <r>
      <t>1</t>
    </r>
    <r>
      <rPr>
        <b/>
        <sz val="10.5"/>
        <rFont val="Lucida Bright"/>
        <family val="1"/>
      </rPr>
      <t xml:space="preserve"> Example 1:</t>
    </r>
  </si>
  <si>
    <t xml:space="preserve">Please identify all permanent cash transfers: Enter the </t>
  </si>
  <si>
    <t>Prior Year Outstanding Loan will be reported under the</t>
  </si>
  <si>
    <t xml:space="preserve">Receivable/Payable row when payments are made in </t>
  </si>
  <si>
    <t>current year.</t>
  </si>
  <si>
    <t>24000 to 29999</t>
  </si>
  <si>
    <t>23000</t>
  </si>
  <si>
    <t>80000</t>
  </si>
  <si>
    <t>24000 to 24999</t>
  </si>
  <si>
    <t>25000 to 25999</t>
  </si>
  <si>
    <t>26000 to 26999</t>
  </si>
  <si>
    <t>27000 to 27999</t>
  </si>
  <si>
    <t>28000 to 28999</t>
  </si>
  <si>
    <t>29000 to 29999</t>
  </si>
  <si>
    <t>31200 to 31900</t>
  </si>
  <si>
    <t>11000 &amp; 43000</t>
  </si>
  <si>
    <t>43000</t>
  </si>
  <si>
    <t>Temporary Cash Loans</t>
  </si>
  <si>
    <t>Permanent Cash Transfers</t>
  </si>
  <si>
    <t>Funding Agency-Return of Cash Balance</t>
  </si>
  <si>
    <t>Month/Quarter:     December 2008</t>
  </si>
  <si>
    <t>31400 &amp; 31700</t>
  </si>
  <si>
    <t>DONA ANA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</si>
</sst>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hh:mm\ AM/PM_)"/>
    <numFmt numFmtId="166" formatCode="0_)"/>
    <numFmt numFmtId="167" formatCode=";;;"/>
    <numFmt numFmtId="168" formatCode="General_)"/>
    <numFmt numFmtId="169" formatCode="mm/dd/yy"/>
    <numFmt numFmtId="170" formatCode="0.00_);\(0.00\)"/>
    <numFmt numFmtId="171" formatCode="#,##0.000_);\(#,##0.000\)"/>
    <numFmt numFmtId="172" formatCode="#,##0.0000_);\(#,##0.0000\)"/>
    <numFmt numFmtId="173" formatCode="#,##0.0_);\(#,##0.0\)"/>
    <numFmt numFmtId="174" formatCode="&quot;Yes&quot;;&quot;Yes&quot;;&quot;No&quot;"/>
    <numFmt numFmtId="175" formatCode="&quot;True&quot;;&quot;True&quot;;&quot;False&quot;"/>
    <numFmt numFmtId="176" formatCode="&quot;On&quot;;&quot;On&quot;;&quot;Off&quot;"/>
    <numFmt numFmtId="177" formatCode="[$€-2]\ #,##0.00_);[Red]\([$€-2]\ #,##0.00\)"/>
    <numFmt numFmtId="178" formatCode="#,##0.0_);[Red]\(#,##0.0\)"/>
  </numFmts>
  <fonts count="18">
    <font>
      <sz val="10"/>
      <name val="Courier"/>
      <family val="0"/>
    </font>
    <font>
      <b/>
      <sz val="10"/>
      <name val="Arial"/>
      <family val="0"/>
    </font>
    <font>
      <i/>
      <sz val="10"/>
      <name val="Arial"/>
      <family val="0"/>
    </font>
    <font>
      <b/>
      <i/>
      <sz val="10"/>
      <name val="Arial"/>
      <family val="0"/>
    </font>
    <font>
      <sz val="10"/>
      <name val="Arial"/>
      <family val="0"/>
    </font>
    <font>
      <sz val="8"/>
      <name val="Courier"/>
      <family val="0"/>
    </font>
    <font>
      <u val="single"/>
      <sz val="10"/>
      <color indexed="12"/>
      <name val="Courier"/>
      <family val="0"/>
    </font>
    <font>
      <u val="single"/>
      <sz val="10"/>
      <color indexed="36"/>
      <name val="Courier"/>
      <family val="0"/>
    </font>
    <font>
      <sz val="10.5"/>
      <name val="Lucida Bright"/>
      <family val="1"/>
    </font>
    <font>
      <i/>
      <sz val="10.5"/>
      <name val="Lucida Bright"/>
      <family val="1"/>
    </font>
    <font>
      <b/>
      <sz val="10.5"/>
      <name val="Lucida Bright"/>
      <family val="1"/>
    </font>
    <font>
      <sz val="10.5"/>
      <color indexed="10"/>
      <name val="Lucida Bright"/>
      <family val="1"/>
    </font>
    <font>
      <sz val="10.5"/>
      <color indexed="12"/>
      <name val="Lucida Bright"/>
      <family val="1"/>
    </font>
    <font>
      <b/>
      <sz val="10.5"/>
      <color indexed="10"/>
      <name val="Lucida Bright"/>
      <family val="1"/>
    </font>
    <font>
      <b/>
      <sz val="10.5"/>
      <color indexed="12"/>
      <name val="Lucida Bright"/>
      <family val="1"/>
    </font>
    <font>
      <b/>
      <sz val="10.5"/>
      <color indexed="48"/>
      <name val="Lucida Bright"/>
      <family val="1"/>
    </font>
    <font>
      <b/>
      <vertAlign val="superscript"/>
      <sz val="10.5"/>
      <name val="Lucida Bright"/>
      <family val="1"/>
    </font>
    <font>
      <sz val="9"/>
      <name val="Courier"/>
      <family val="3"/>
    </font>
  </fonts>
  <fills count="5">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46"/>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4" fillId="0" borderId="0" applyFont="0" applyFill="0" applyBorder="0" applyAlignment="0" applyProtection="0"/>
  </cellStyleXfs>
  <cellXfs count="177">
    <xf numFmtId="39" fontId="0" fillId="0" borderId="0" xfId="0" applyAlignment="1">
      <alignment/>
    </xf>
    <xf numFmtId="0" fontId="8" fillId="0" borderId="0" xfId="0" applyNumberFormat="1" applyFont="1" applyAlignment="1" applyProtection="1">
      <alignment horizontal="left"/>
      <protection locked="0"/>
    </xf>
    <xf numFmtId="39" fontId="8" fillId="0" borderId="0" xfId="0" applyFont="1" applyAlignment="1" applyProtection="1">
      <alignment/>
      <protection locked="0"/>
    </xf>
    <xf numFmtId="39" fontId="8" fillId="0" borderId="0" xfId="0" applyFont="1" applyAlignment="1" applyProtection="1">
      <alignment horizontal="left"/>
      <protection locked="0"/>
    </xf>
    <xf numFmtId="49" fontId="8" fillId="0" borderId="0" xfId="0" applyNumberFormat="1" applyFont="1" applyAlignment="1" applyProtection="1">
      <alignment horizontal="left"/>
      <protection locked="0"/>
    </xf>
    <xf numFmtId="0" fontId="8" fillId="0" borderId="0" xfId="0" applyNumberFormat="1" applyFont="1" applyAlignment="1" applyProtection="1">
      <alignment/>
      <protection locked="0"/>
    </xf>
    <xf numFmtId="39" fontId="8" fillId="0" borderId="0" xfId="0" applyFont="1" applyAlignment="1" applyProtection="1">
      <alignment horizontal="right"/>
      <protection locked="0"/>
    </xf>
    <xf numFmtId="166" fontId="8" fillId="0" borderId="0" xfId="0" applyNumberFormat="1" applyFont="1" applyAlignment="1" applyProtection="1">
      <alignment/>
      <protection locked="0"/>
    </xf>
    <xf numFmtId="0" fontId="8" fillId="0" borderId="0" xfId="0" applyNumberFormat="1" applyFont="1" applyAlignment="1" applyProtection="1">
      <alignment/>
      <protection/>
    </xf>
    <xf numFmtId="39" fontId="8" fillId="0" borderId="0" xfId="0" applyFont="1" applyAlignment="1" applyProtection="1">
      <alignment/>
      <protection/>
    </xf>
    <xf numFmtId="0" fontId="8" fillId="0" borderId="1" xfId="0" applyNumberFormat="1" applyFont="1" applyBorder="1" applyAlignment="1" applyProtection="1">
      <alignment/>
      <protection/>
    </xf>
    <xf numFmtId="39" fontId="8" fillId="0" borderId="2" xfId="0" applyFont="1" applyBorder="1" applyAlignment="1" applyProtection="1">
      <alignment/>
      <protection/>
    </xf>
    <xf numFmtId="39" fontId="8" fillId="0" borderId="2" xfId="0" applyFont="1" applyBorder="1" applyAlignment="1" applyProtection="1">
      <alignment horizontal="center"/>
      <protection/>
    </xf>
    <xf numFmtId="39" fontId="8" fillId="0" borderId="3" xfId="0" applyFont="1" applyBorder="1" applyAlignment="1" applyProtection="1">
      <alignment horizontal="center"/>
      <protection/>
    </xf>
    <xf numFmtId="0" fontId="8" fillId="0" borderId="4" xfId="0" applyNumberFormat="1" applyFont="1" applyBorder="1" applyAlignment="1" applyProtection="1">
      <alignment vertical="center"/>
      <protection/>
    </xf>
    <xf numFmtId="39" fontId="8" fillId="0" borderId="0" xfId="0" applyFont="1" applyAlignment="1" applyProtection="1">
      <alignment vertical="center"/>
      <protection/>
    </xf>
    <xf numFmtId="39" fontId="8" fillId="0" borderId="0" xfId="0" applyFont="1" applyAlignment="1" applyProtection="1">
      <alignment horizontal="center" vertical="center"/>
      <protection/>
    </xf>
    <xf numFmtId="39" fontId="8" fillId="0" borderId="0" xfId="0" applyFont="1" applyBorder="1" applyAlignment="1" applyProtection="1">
      <alignment horizontal="center" vertical="center"/>
      <protection/>
    </xf>
    <xf numFmtId="39" fontId="8" fillId="0" borderId="5" xfId="0" applyFont="1" applyBorder="1" applyAlignment="1" applyProtection="1">
      <alignment horizontal="center" vertical="center"/>
      <protection/>
    </xf>
    <xf numFmtId="0" fontId="8" fillId="0" borderId="6" xfId="0" applyNumberFormat="1" applyFont="1" applyBorder="1" applyAlignment="1" applyProtection="1">
      <alignment vertical="top"/>
      <protection/>
    </xf>
    <xf numFmtId="39" fontId="8" fillId="0" borderId="7" xfId="0" applyFont="1" applyBorder="1" applyAlignment="1" applyProtection="1">
      <alignment vertical="top"/>
      <protection/>
    </xf>
    <xf numFmtId="39" fontId="8" fillId="0" borderId="7" xfId="0" applyFont="1" applyBorder="1" applyAlignment="1" applyProtection="1">
      <alignment horizontal="center" vertical="top"/>
      <protection/>
    </xf>
    <xf numFmtId="39" fontId="8" fillId="0" borderId="7" xfId="0" applyFont="1" applyBorder="1" applyAlignment="1" applyProtection="1" quotePrefix="1">
      <alignment horizontal="center" vertical="top"/>
      <protection/>
    </xf>
    <xf numFmtId="0" fontId="8" fillId="0" borderId="8" xfId="0" applyNumberFormat="1" applyFont="1" applyBorder="1" applyAlignment="1" applyProtection="1">
      <alignment horizontal="center" vertical="top"/>
      <protection/>
    </xf>
    <xf numFmtId="39" fontId="8" fillId="0" borderId="0" xfId="0" applyFont="1" applyAlignment="1" applyProtection="1">
      <alignment vertical="top"/>
      <protection/>
    </xf>
    <xf numFmtId="0" fontId="8" fillId="0" borderId="4" xfId="0" applyNumberFormat="1" applyFont="1" applyBorder="1" applyAlignment="1" applyProtection="1">
      <alignment horizontal="fill" vertical="center"/>
      <protection/>
    </xf>
    <xf numFmtId="39" fontId="8" fillId="0" borderId="0" xfId="0" applyFont="1" applyAlignment="1" applyProtection="1">
      <alignment horizontal="fill" vertical="center"/>
      <protection/>
    </xf>
    <xf numFmtId="39" fontId="8" fillId="0" borderId="0" xfId="0" applyFont="1" applyBorder="1" applyAlignment="1" applyProtection="1">
      <alignment horizontal="fill" vertical="center"/>
      <protection/>
    </xf>
    <xf numFmtId="39" fontId="8" fillId="0" borderId="5" xfId="0" applyFont="1" applyBorder="1" applyAlignment="1" applyProtection="1">
      <alignment horizontal="fill" vertical="center"/>
      <protection/>
    </xf>
    <xf numFmtId="0" fontId="8" fillId="0" borderId="4" xfId="0" applyNumberFormat="1" applyFont="1" applyBorder="1" applyAlignment="1" applyProtection="1">
      <alignment horizontal="left" vertical="center"/>
      <protection locked="0"/>
    </xf>
    <xf numFmtId="39" fontId="8" fillId="0" borderId="0" xfId="0" applyFont="1" applyAlignment="1" applyProtection="1" quotePrefix="1">
      <alignment horizontal="center" vertical="center"/>
      <protection/>
    </xf>
    <xf numFmtId="167" fontId="8" fillId="0" borderId="0" xfId="0" applyNumberFormat="1" applyFont="1" applyAlignment="1" applyProtection="1">
      <alignment vertical="center"/>
      <protection/>
    </xf>
    <xf numFmtId="167" fontId="8" fillId="0" borderId="0" xfId="0" applyNumberFormat="1" applyFont="1" applyBorder="1" applyAlignment="1" applyProtection="1">
      <alignment vertical="center"/>
      <protection/>
    </xf>
    <xf numFmtId="167" fontId="8" fillId="0" borderId="5" xfId="0" applyNumberFormat="1" applyFont="1" applyBorder="1" applyAlignment="1" applyProtection="1">
      <alignment vertical="center"/>
      <protection/>
    </xf>
    <xf numFmtId="0" fontId="9" fillId="0" borderId="4" xfId="0" applyNumberFormat="1" applyFont="1" applyBorder="1" applyAlignment="1" applyProtection="1">
      <alignment horizontal="left" vertical="top"/>
      <protection/>
    </xf>
    <xf numFmtId="40" fontId="10" fillId="0" borderId="0" xfId="0" applyNumberFormat="1" applyFont="1" applyAlignment="1" applyProtection="1">
      <alignment vertical="center"/>
      <protection locked="0"/>
    </xf>
    <xf numFmtId="40" fontId="10" fillId="0" borderId="0" xfId="0" applyNumberFormat="1" applyFont="1" applyBorder="1" applyAlignment="1" applyProtection="1">
      <alignment vertical="center"/>
      <protection locked="0"/>
    </xf>
    <xf numFmtId="40" fontId="10" fillId="0" borderId="5" xfId="0" applyNumberFormat="1" applyFont="1" applyBorder="1" applyAlignment="1" applyProtection="1">
      <alignment vertical="center"/>
      <protection locked="0"/>
    </xf>
    <xf numFmtId="0" fontId="11" fillId="0" borderId="4" xfId="0" applyNumberFormat="1" applyFont="1" applyBorder="1" applyAlignment="1" applyProtection="1">
      <alignment horizontal="left" vertical="center"/>
      <protection/>
    </xf>
    <xf numFmtId="40" fontId="12" fillId="0" borderId="0" xfId="0" applyNumberFormat="1" applyFont="1" applyAlignment="1" applyProtection="1">
      <alignment vertical="center"/>
      <protection/>
    </xf>
    <xf numFmtId="40" fontId="12" fillId="0" borderId="0" xfId="0" applyNumberFormat="1" applyFont="1" applyBorder="1" applyAlignment="1" applyProtection="1">
      <alignment vertical="center"/>
      <protection/>
    </xf>
    <xf numFmtId="40" fontId="12" fillId="0" borderId="5" xfId="0" applyNumberFormat="1" applyFont="1" applyBorder="1" applyAlignment="1" applyProtection="1">
      <alignment vertical="center"/>
      <protection/>
    </xf>
    <xf numFmtId="0" fontId="8" fillId="0" borderId="4" xfId="0" applyNumberFormat="1" applyFont="1" applyBorder="1" applyAlignment="1" applyProtection="1">
      <alignment horizontal="left" vertical="center"/>
      <protection/>
    </xf>
    <xf numFmtId="40" fontId="13" fillId="0" borderId="0" xfId="0" applyNumberFormat="1" applyFont="1" applyAlignment="1" applyProtection="1">
      <alignment vertical="center"/>
      <protection locked="0"/>
    </xf>
    <xf numFmtId="40" fontId="13" fillId="0" borderId="0" xfId="0" applyNumberFormat="1" applyFont="1" applyBorder="1" applyAlignment="1" applyProtection="1">
      <alignment vertical="center"/>
      <protection locked="0"/>
    </xf>
    <xf numFmtId="40" fontId="13" fillId="0" borderId="5" xfId="0" applyNumberFormat="1" applyFont="1" applyBorder="1" applyAlignment="1" applyProtection="1">
      <alignment vertical="center"/>
      <protection locked="0"/>
    </xf>
    <xf numFmtId="0" fontId="9" fillId="0" borderId="4" xfId="0" applyNumberFormat="1" applyFont="1" applyBorder="1" applyAlignment="1" applyProtection="1" quotePrefix="1">
      <alignment horizontal="left" vertical="top"/>
      <protection/>
    </xf>
    <xf numFmtId="40" fontId="8" fillId="0" borderId="0" xfId="0" applyNumberFormat="1" applyFont="1" applyAlignment="1" applyProtection="1">
      <alignment vertical="center"/>
      <protection/>
    </xf>
    <xf numFmtId="40" fontId="8" fillId="0" borderId="0" xfId="0" applyNumberFormat="1" applyFont="1" applyBorder="1" applyAlignment="1" applyProtection="1">
      <alignment vertical="center"/>
      <protection/>
    </xf>
    <xf numFmtId="40" fontId="8" fillId="0" borderId="5" xfId="0" applyNumberFormat="1" applyFont="1" applyBorder="1" applyAlignment="1" applyProtection="1">
      <alignment vertical="center"/>
      <protection/>
    </xf>
    <xf numFmtId="0" fontId="8" fillId="0" borderId="6" xfId="0" applyNumberFormat="1" applyFont="1" applyBorder="1" applyAlignment="1" applyProtection="1">
      <alignment horizontal="left" vertical="center"/>
      <protection locked="0"/>
    </xf>
    <xf numFmtId="39" fontId="8" fillId="0" borderId="7" xfId="0" applyFont="1" applyBorder="1" applyAlignment="1" applyProtection="1">
      <alignment horizontal="center" vertical="center"/>
      <protection/>
    </xf>
    <xf numFmtId="40" fontId="14" fillId="0" borderId="7" xfId="0" applyNumberFormat="1" applyFont="1" applyBorder="1" applyAlignment="1" applyProtection="1">
      <alignment vertical="center"/>
      <protection/>
    </xf>
    <xf numFmtId="40" fontId="14" fillId="0" borderId="8" xfId="0" applyNumberFormat="1" applyFont="1" applyBorder="1" applyAlignment="1" applyProtection="1">
      <alignment vertical="center"/>
      <protection/>
    </xf>
    <xf numFmtId="39" fontId="12" fillId="0" borderId="0" xfId="0" applyFont="1" applyAlignment="1" applyProtection="1">
      <alignment vertical="center"/>
      <protection/>
    </xf>
    <xf numFmtId="40" fontId="8" fillId="0" borderId="0" xfId="0" applyNumberFormat="1" applyFont="1" applyAlignment="1" applyProtection="1">
      <alignment horizontal="fill" vertical="center"/>
      <protection/>
    </xf>
    <xf numFmtId="40" fontId="8" fillId="0" borderId="0" xfId="0" applyNumberFormat="1" applyFont="1" applyBorder="1" applyAlignment="1" applyProtection="1">
      <alignment horizontal="fill" vertical="center"/>
      <protection/>
    </xf>
    <xf numFmtId="40" fontId="8" fillId="0" borderId="5" xfId="0" applyNumberFormat="1" applyFont="1" applyBorder="1" applyAlignment="1" applyProtection="1">
      <alignment horizontal="fill" vertical="center"/>
      <protection/>
    </xf>
    <xf numFmtId="0" fontId="8" fillId="0" borderId="6" xfId="0" applyNumberFormat="1" applyFont="1" applyBorder="1" applyAlignment="1" applyProtection="1">
      <alignment horizontal="left" vertical="center"/>
      <protection/>
    </xf>
    <xf numFmtId="40" fontId="10" fillId="0" borderId="5" xfId="0" applyNumberFormat="1" applyFont="1" applyBorder="1" applyAlignment="1" applyProtection="1">
      <alignment vertical="center"/>
      <protection/>
    </xf>
    <xf numFmtId="39" fontId="10" fillId="0" borderId="0" xfId="0" applyFont="1" applyAlignment="1" applyProtection="1">
      <alignment vertical="center"/>
      <protection/>
    </xf>
    <xf numFmtId="39" fontId="10" fillId="0" borderId="5" xfId="0" applyFont="1" applyBorder="1" applyAlignment="1" applyProtection="1">
      <alignment vertical="center"/>
      <protection/>
    </xf>
    <xf numFmtId="40" fontId="13" fillId="0" borderId="7" xfId="0" applyNumberFormat="1" applyFont="1" applyBorder="1" applyAlignment="1" applyProtection="1">
      <alignment vertical="center"/>
      <protection locked="0"/>
    </xf>
    <xf numFmtId="40" fontId="13" fillId="0" borderId="8" xfId="0" applyNumberFormat="1" applyFont="1" applyBorder="1" applyAlignment="1" applyProtection="1">
      <alignment vertical="center"/>
      <protection locked="0"/>
    </xf>
    <xf numFmtId="39" fontId="8" fillId="0" borderId="0" xfId="0" applyFont="1" applyBorder="1" applyAlignment="1" applyProtection="1">
      <alignment vertical="center"/>
      <protection/>
    </xf>
    <xf numFmtId="39" fontId="8" fillId="0" borderId="7" xfId="0" applyFont="1" applyBorder="1" applyAlignment="1" applyProtection="1">
      <alignment vertical="center"/>
      <protection/>
    </xf>
    <xf numFmtId="40" fontId="14" fillId="0" borderId="0" xfId="0" applyNumberFormat="1" applyFont="1" applyBorder="1" applyAlignment="1" applyProtection="1">
      <alignment vertical="center"/>
      <protection/>
    </xf>
    <xf numFmtId="40" fontId="14" fillId="0" borderId="5" xfId="0" applyNumberFormat="1" applyFont="1" applyBorder="1" applyAlignment="1" applyProtection="1">
      <alignment vertical="center"/>
      <protection/>
    </xf>
    <xf numFmtId="0" fontId="8" fillId="0" borderId="6" xfId="0" applyNumberFormat="1" applyFont="1" applyBorder="1" applyAlignment="1" applyProtection="1">
      <alignment vertical="center"/>
      <protection/>
    </xf>
    <xf numFmtId="40" fontId="10" fillId="0" borderId="7" xfId="0" applyNumberFormat="1" applyFont="1" applyBorder="1" applyAlignment="1" applyProtection="1">
      <alignment vertical="center"/>
      <protection locked="0"/>
    </xf>
    <xf numFmtId="40" fontId="10" fillId="0" borderId="8" xfId="0" applyNumberFormat="1" applyFont="1" applyBorder="1" applyAlignment="1" applyProtection="1">
      <alignment vertical="center"/>
      <protection locked="0"/>
    </xf>
    <xf numFmtId="0" fontId="8" fillId="0" borderId="0" xfId="0" applyNumberFormat="1" applyFont="1" applyBorder="1" applyAlignment="1" applyProtection="1">
      <alignment horizontal="fill" vertical="center"/>
      <protection/>
    </xf>
    <xf numFmtId="0" fontId="9" fillId="0" borderId="0" xfId="0" applyNumberFormat="1" applyFont="1" applyAlignment="1" applyProtection="1">
      <alignment horizontal="left" vertical="center"/>
      <protection/>
    </xf>
    <xf numFmtId="39" fontId="8" fillId="0" borderId="0" xfId="0" applyFont="1" applyAlignment="1" applyProtection="1" quotePrefix="1">
      <alignment horizontal="right" vertical="center"/>
      <protection/>
    </xf>
    <xf numFmtId="39" fontId="8" fillId="0" borderId="0" xfId="0" applyFont="1" applyAlignment="1" applyProtection="1" quotePrefix="1">
      <alignment horizontal="left" vertical="center"/>
      <protection/>
    </xf>
    <xf numFmtId="0" fontId="8" fillId="0" borderId="1" xfId="0" applyNumberFormat="1" applyFont="1" applyBorder="1" applyAlignment="1" applyProtection="1">
      <alignment horizontal="left"/>
      <protection locked="0"/>
    </xf>
    <xf numFmtId="39" fontId="8" fillId="0" borderId="2" xfId="0" applyFont="1" applyBorder="1" applyAlignment="1" applyProtection="1">
      <alignment/>
      <protection locked="0"/>
    </xf>
    <xf numFmtId="7" fontId="12" fillId="0" borderId="3" xfId="0" applyNumberFormat="1" applyFont="1" applyBorder="1" applyAlignment="1" applyProtection="1">
      <alignment/>
      <protection locked="0"/>
    </xf>
    <xf numFmtId="39" fontId="8" fillId="0" borderId="0" xfId="0" applyFont="1" applyAlignment="1" applyProtection="1" quotePrefix="1">
      <alignment horizontal="left"/>
      <protection locked="0"/>
    </xf>
    <xf numFmtId="39" fontId="8" fillId="0" borderId="0" xfId="0" applyFont="1" applyAlignment="1" applyProtection="1">
      <alignment/>
      <protection locked="0"/>
    </xf>
    <xf numFmtId="39" fontId="8" fillId="0" borderId="0" xfId="0" applyFont="1" applyBorder="1" applyAlignment="1" applyProtection="1">
      <alignment vertical="center"/>
      <protection locked="0"/>
    </xf>
    <xf numFmtId="7" fontId="12" fillId="0" borderId="5" xfId="0" applyNumberFormat="1" applyFont="1" applyBorder="1" applyAlignment="1" applyProtection="1">
      <alignment vertical="center"/>
      <protection locked="0"/>
    </xf>
    <xf numFmtId="39" fontId="8" fillId="0" borderId="0" xfId="0" applyFont="1" applyAlignment="1" applyProtection="1" quotePrefix="1">
      <alignment horizontal="left" vertical="center"/>
      <protection locked="0"/>
    </xf>
    <xf numFmtId="39" fontId="8" fillId="0" borderId="0" xfId="0" applyFont="1" applyAlignment="1" applyProtection="1">
      <alignment vertical="center"/>
      <protection locked="0"/>
    </xf>
    <xf numFmtId="0" fontId="8" fillId="0" borderId="6" xfId="0" applyNumberFormat="1" applyFont="1" applyBorder="1" applyAlignment="1" applyProtection="1">
      <alignment horizontal="left" vertical="top"/>
      <protection locked="0"/>
    </xf>
    <xf numFmtId="39" fontId="8" fillId="0" borderId="7" xfId="0" applyFont="1" applyBorder="1" applyAlignment="1" applyProtection="1">
      <alignment vertical="top"/>
      <protection locked="0"/>
    </xf>
    <xf numFmtId="7" fontId="12" fillId="0" borderId="8" xfId="0" applyNumberFormat="1" applyFont="1" applyBorder="1" applyAlignment="1" applyProtection="1">
      <alignment vertical="top"/>
      <protection locked="0"/>
    </xf>
    <xf numFmtId="39" fontId="8" fillId="0" borderId="0" xfId="0" applyFont="1" applyAlignment="1" applyProtection="1" quotePrefix="1">
      <alignment horizontal="left" vertical="top"/>
      <protection locked="0"/>
    </xf>
    <xf numFmtId="39" fontId="8" fillId="0" borderId="0" xfId="0" applyFont="1" applyAlignment="1" applyProtection="1">
      <alignment vertical="top"/>
      <protection locked="0"/>
    </xf>
    <xf numFmtId="0" fontId="9" fillId="0" borderId="0" xfId="0" applyNumberFormat="1" applyFont="1" applyAlignment="1" applyProtection="1">
      <alignment horizontal="left" vertical="center"/>
      <protection locked="0"/>
    </xf>
    <xf numFmtId="0" fontId="12" fillId="2" borderId="0" xfId="0" applyNumberFormat="1" applyFont="1" applyFill="1" applyBorder="1" applyAlignment="1" applyProtection="1">
      <alignment horizontal="fill" vertical="center"/>
      <protection/>
    </xf>
    <xf numFmtId="39" fontId="12" fillId="2" borderId="0" xfId="0" applyFont="1" applyFill="1" applyBorder="1" applyAlignment="1" applyProtection="1">
      <alignment horizontal="fill" vertical="center"/>
      <protection/>
    </xf>
    <xf numFmtId="39" fontId="8" fillId="2" borderId="0" xfId="0" applyFont="1" applyFill="1" applyAlignment="1" applyProtection="1">
      <alignment vertical="center"/>
      <protection/>
    </xf>
    <xf numFmtId="0" fontId="8" fillId="0" borderId="0" xfId="0" applyNumberFormat="1" applyFont="1" applyAlignment="1" applyProtection="1">
      <alignment vertical="center"/>
      <protection/>
    </xf>
    <xf numFmtId="49" fontId="8" fillId="0" borderId="0" xfId="0" applyNumberFormat="1" applyFont="1" applyAlignment="1" applyProtection="1">
      <alignment horizontal="left" vertical="center"/>
      <protection/>
    </xf>
    <xf numFmtId="37" fontId="8" fillId="0" borderId="0" xfId="0" applyNumberFormat="1" applyFont="1" applyAlignment="1" applyProtection="1">
      <alignment horizontal="left" vertical="center"/>
      <protection/>
    </xf>
    <xf numFmtId="0" fontId="8" fillId="0" borderId="0" xfId="0" applyNumberFormat="1" applyFont="1" applyAlignment="1" applyProtection="1">
      <alignment horizontal="fill" vertical="center"/>
      <protection/>
    </xf>
    <xf numFmtId="0" fontId="8" fillId="0" borderId="1" xfId="0" applyNumberFormat="1" applyFont="1" applyBorder="1" applyAlignment="1" applyProtection="1">
      <alignment vertical="center"/>
      <protection/>
    </xf>
    <xf numFmtId="39" fontId="8" fillId="0" borderId="2" xfId="0" applyFont="1" applyBorder="1" applyAlignment="1" applyProtection="1">
      <alignment vertical="center"/>
      <protection/>
    </xf>
    <xf numFmtId="39" fontId="8" fillId="0" borderId="2" xfId="0" applyFont="1" applyBorder="1" applyAlignment="1" applyProtection="1">
      <alignment horizontal="center" vertical="center"/>
      <protection/>
    </xf>
    <xf numFmtId="39" fontId="8" fillId="0" borderId="3" xfId="0" applyFont="1" applyBorder="1" applyAlignment="1" applyProtection="1">
      <alignment horizontal="center" vertical="center"/>
      <protection/>
    </xf>
    <xf numFmtId="0" fontId="8" fillId="0" borderId="8" xfId="0" applyNumberFormat="1" applyFont="1" applyBorder="1" applyAlignment="1" applyProtection="1" quotePrefix="1">
      <alignment horizontal="center" vertical="top"/>
      <protection/>
    </xf>
    <xf numFmtId="39" fontId="12" fillId="0" borderId="0" xfId="0" applyNumberFormat="1" applyFont="1" applyAlignment="1" applyProtection="1">
      <alignment vertical="center"/>
      <protection/>
    </xf>
    <xf numFmtId="40" fontId="14" fillId="0" borderId="0" xfId="0" applyNumberFormat="1" applyFont="1" applyAlignment="1" applyProtection="1">
      <alignment vertical="center"/>
      <protection/>
    </xf>
    <xf numFmtId="39" fontId="8" fillId="0" borderId="9" xfId="0" applyFont="1" applyBorder="1" applyAlignment="1" applyProtection="1">
      <alignment vertical="center"/>
      <protection/>
    </xf>
    <xf numFmtId="0" fontId="8" fillId="3" borderId="0" xfId="0" applyNumberFormat="1" applyFont="1" applyFill="1" applyAlignment="1" applyProtection="1">
      <alignment vertical="center"/>
      <protection/>
    </xf>
    <xf numFmtId="39" fontId="8" fillId="3" borderId="0" xfId="0" applyFont="1" applyFill="1" applyAlignment="1" applyProtection="1">
      <alignment vertical="center"/>
      <protection/>
    </xf>
    <xf numFmtId="0" fontId="8" fillId="0" borderId="0" xfId="0" applyNumberFormat="1" applyFont="1" applyFill="1" applyAlignment="1" applyProtection="1">
      <alignment vertical="center"/>
      <protection/>
    </xf>
    <xf numFmtId="39" fontId="8" fillId="0" borderId="0" xfId="0" applyFont="1" applyFill="1" applyAlignment="1" applyProtection="1">
      <alignment vertical="center"/>
      <protection/>
    </xf>
    <xf numFmtId="49" fontId="8" fillId="0" borderId="0" xfId="0" applyNumberFormat="1" applyFont="1" applyFill="1" applyAlignment="1" applyProtection="1">
      <alignment vertical="center"/>
      <protection/>
    </xf>
    <xf numFmtId="0" fontId="8" fillId="0" borderId="7" xfId="0" applyNumberFormat="1" applyFont="1" applyBorder="1" applyAlignment="1" applyProtection="1" quotePrefix="1">
      <alignment horizontal="center" vertical="top"/>
      <protection/>
    </xf>
    <xf numFmtId="39" fontId="8" fillId="0" borderId="5" xfId="0" applyFont="1" applyBorder="1" applyAlignment="1" applyProtection="1">
      <alignment vertical="center"/>
      <protection/>
    </xf>
    <xf numFmtId="40" fontId="10" fillId="0" borderId="0" xfId="0" applyNumberFormat="1" applyFont="1" applyFill="1" applyAlignment="1" applyProtection="1">
      <alignment vertical="center"/>
      <protection locked="0"/>
    </xf>
    <xf numFmtId="40" fontId="15" fillId="0" borderId="0" xfId="0" applyNumberFormat="1" applyFont="1" applyBorder="1" applyAlignment="1" applyProtection="1">
      <alignment vertical="center"/>
      <protection/>
    </xf>
    <xf numFmtId="40" fontId="15" fillId="0" borderId="5" xfId="0" applyNumberFormat="1" applyFont="1" applyBorder="1" applyAlignment="1" applyProtection="1">
      <alignment vertical="center"/>
      <protection/>
    </xf>
    <xf numFmtId="39" fontId="8" fillId="4" borderId="0" xfId="0" applyFont="1" applyFill="1" applyAlignment="1" applyProtection="1">
      <alignment vertical="center"/>
      <protection/>
    </xf>
    <xf numFmtId="39" fontId="8" fillId="0" borderId="3" xfId="0" applyFont="1" applyBorder="1" applyAlignment="1" applyProtection="1">
      <alignment vertical="center"/>
      <protection/>
    </xf>
    <xf numFmtId="39" fontId="8" fillId="0" borderId="5" xfId="0" applyFont="1" applyFill="1" applyBorder="1" applyAlignment="1" applyProtection="1">
      <alignment vertical="center"/>
      <protection/>
    </xf>
    <xf numFmtId="0" fontId="8" fillId="0" borderId="7" xfId="0" applyNumberFormat="1" applyFont="1" applyBorder="1" applyAlignment="1" applyProtection="1">
      <alignment horizontal="center" vertical="top"/>
      <protection/>
    </xf>
    <xf numFmtId="39" fontId="8" fillId="0" borderId="8" xfId="0" applyFont="1" applyBorder="1" applyAlignment="1" applyProtection="1">
      <alignment vertical="top"/>
      <protection/>
    </xf>
    <xf numFmtId="39" fontId="12" fillId="0" borderId="0" xfId="0" applyFont="1" applyBorder="1" applyAlignment="1" applyProtection="1">
      <alignment horizontal="right"/>
      <protection/>
    </xf>
    <xf numFmtId="40" fontId="10" fillId="0" borderId="0" xfId="0" applyNumberFormat="1" applyFont="1" applyBorder="1" applyAlignment="1" applyProtection="1">
      <alignment horizontal="right"/>
      <protection/>
    </xf>
    <xf numFmtId="40" fontId="12" fillId="0" borderId="0" xfId="0" applyNumberFormat="1" applyFont="1" applyBorder="1" applyAlignment="1" applyProtection="1">
      <alignment horizontal="right"/>
      <protection/>
    </xf>
    <xf numFmtId="40" fontId="13" fillId="0" borderId="0" xfId="0" applyNumberFormat="1" applyFont="1" applyBorder="1" applyAlignment="1" applyProtection="1">
      <alignment horizontal="right"/>
      <protection/>
    </xf>
    <xf numFmtId="40" fontId="14" fillId="0" borderId="7" xfId="0" applyNumberFormat="1" applyFont="1" applyBorder="1" applyAlignment="1" applyProtection="1">
      <alignment horizontal="right"/>
      <protection/>
    </xf>
    <xf numFmtId="40" fontId="12" fillId="0" borderId="7" xfId="0" applyNumberFormat="1" applyFont="1" applyBorder="1" applyAlignment="1" applyProtection="1">
      <alignment horizontal="right"/>
      <protection/>
    </xf>
    <xf numFmtId="39" fontId="8" fillId="0" borderId="8" xfId="0" applyFont="1" applyFill="1" applyBorder="1" applyAlignment="1" applyProtection="1">
      <alignment vertical="center"/>
      <protection/>
    </xf>
    <xf numFmtId="39" fontId="8" fillId="0" borderId="8" xfId="0" applyFont="1" applyBorder="1" applyAlignment="1" applyProtection="1">
      <alignment vertical="center"/>
      <protection/>
    </xf>
    <xf numFmtId="40" fontId="14" fillId="0" borderId="2" xfId="0" applyNumberFormat="1" applyFont="1" applyBorder="1" applyAlignment="1" applyProtection="1">
      <alignment horizontal="right"/>
      <protection/>
    </xf>
    <xf numFmtId="40" fontId="12" fillId="0" borderId="2" xfId="0" applyNumberFormat="1" applyFont="1" applyBorder="1" applyAlignment="1" applyProtection="1">
      <alignment horizontal="right"/>
      <protection/>
    </xf>
    <xf numFmtId="39" fontId="8" fillId="0" borderId="3" xfId="0" applyFont="1" applyFill="1" applyBorder="1" applyAlignment="1" applyProtection="1">
      <alignment vertical="center"/>
      <protection/>
    </xf>
    <xf numFmtId="40" fontId="10" fillId="0" borderId="7" xfId="0" applyNumberFormat="1" applyFont="1" applyBorder="1" applyAlignment="1" applyProtection="1">
      <alignment horizontal="right"/>
      <protection/>
    </xf>
    <xf numFmtId="39" fontId="8" fillId="0" borderId="0" xfId="0" applyFont="1" applyAlignment="1" applyProtection="1">
      <alignment horizontal="left" vertical="center"/>
      <protection locked="0"/>
    </xf>
    <xf numFmtId="39" fontId="12" fillId="0" borderId="0" xfId="0" applyFont="1" applyAlignment="1" applyProtection="1">
      <alignment vertical="center"/>
      <protection locked="0"/>
    </xf>
    <xf numFmtId="39" fontId="8" fillId="0" borderId="0" xfId="0" applyFont="1" applyFill="1" applyAlignment="1" applyProtection="1">
      <alignment vertical="center"/>
      <protection locked="0"/>
    </xf>
    <xf numFmtId="0" fontId="8" fillId="0" borderId="0" xfId="0" applyNumberFormat="1" applyFont="1" applyAlignment="1" applyProtection="1">
      <alignment horizontal="left" vertical="center"/>
      <protection locked="0"/>
    </xf>
    <xf numFmtId="39" fontId="8" fillId="0" borderId="0" xfId="0" applyFont="1" applyAlignment="1" applyProtection="1">
      <alignment horizontal="right" vertical="center"/>
      <protection locked="0"/>
    </xf>
    <xf numFmtId="39" fontId="8" fillId="0" borderId="0" xfId="0" applyFont="1" applyAlignment="1" applyProtection="1">
      <alignment horizontal="center" vertical="center"/>
      <protection locked="0"/>
    </xf>
    <xf numFmtId="39" fontId="8" fillId="0" borderId="7" xfId="0" applyFont="1" applyBorder="1" applyAlignment="1" applyProtection="1">
      <alignment horizontal="center" vertical="center"/>
      <protection locked="0"/>
    </xf>
    <xf numFmtId="39" fontId="8" fillId="0" borderId="7" xfId="0" applyFont="1" applyBorder="1" applyAlignment="1" applyProtection="1">
      <alignment horizontal="left" vertical="center"/>
      <protection locked="0"/>
    </xf>
    <xf numFmtId="39" fontId="8" fillId="0" borderId="7" xfId="0" applyFont="1" applyBorder="1" applyAlignment="1" applyProtection="1">
      <alignment vertical="center"/>
      <protection locked="0"/>
    </xf>
    <xf numFmtId="39" fontId="8" fillId="0" borderId="0" xfId="0" applyFont="1" applyBorder="1" applyAlignment="1" applyProtection="1">
      <alignment horizontal="center" vertical="center"/>
      <protection locked="0"/>
    </xf>
    <xf numFmtId="39" fontId="8" fillId="0" borderId="0" xfId="0" applyFont="1" applyBorder="1" applyAlignment="1" applyProtection="1">
      <alignment horizontal="left" vertical="center"/>
      <protection locked="0"/>
    </xf>
    <xf numFmtId="49" fontId="12" fillId="0" borderId="0" xfId="0" applyNumberFormat="1" applyFont="1" applyAlignment="1" applyProtection="1">
      <alignment vertical="center"/>
      <protection locked="0"/>
    </xf>
    <xf numFmtId="40" fontId="14" fillId="0" borderId="0" xfId="0" applyNumberFormat="1" applyFont="1" applyAlignment="1" applyProtection="1">
      <alignment vertical="center"/>
      <protection locked="0"/>
    </xf>
    <xf numFmtId="49" fontId="8" fillId="0" borderId="0" xfId="0" applyNumberFormat="1" applyFont="1" applyAlignment="1" applyProtection="1">
      <alignment vertical="center"/>
      <protection locked="0"/>
    </xf>
    <xf numFmtId="0" fontId="8" fillId="0" borderId="0" xfId="0" applyNumberFormat="1" applyFont="1" applyAlignment="1" applyProtection="1">
      <alignment vertical="center"/>
      <protection locked="0"/>
    </xf>
    <xf numFmtId="0" fontId="9" fillId="0" borderId="4" xfId="0" applyNumberFormat="1" applyFont="1" applyBorder="1" applyAlignment="1" applyProtection="1">
      <alignment horizontal="left" vertical="center"/>
      <protection/>
    </xf>
    <xf numFmtId="0" fontId="10" fillId="0" borderId="0" xfId="0" applyNumberFormat="1" applyFont="1" applyAlignment="1" applyProtection="1">
      <alignment vertical="center"/>
      <protection locked="0"/>
    </xf>
    <xf numFmtId="39" fontId="8" fillId="0" borderId="4" xfId="0" applyFont="1" applyBorder="1" applyAlignment="1" applyProtection="1">
      <alignment vertical="center"/>
      <protection/>
    </xf>
    <xf numFmtId="0" fontId="12" fillId="0" borderId="0" xfId="0" applyNumberFormat="1" applyFont="1" applyAlignment="1" applyProtection="1">
      <alignment horizontal="center" vertical="center"/>
      <protection locked="0"/>
    </xf>
    <xf numFmtId="0" fontId="10" fillId="0" borderId="0" xfId="0" applyNumberFormat="1" applyFont="1" applyAlignment="1" applyProtection="1">
      <alignment horizontal="center" vertical="center"/>
      <protection locked="0"/>
    </xf>
    <xf numFmtId="39" fontId="8" fillId="0" borderId="0" xfId="0" applyFont="1" applyBorder="1" applyAlignment="1">
      <alignment horizontal="justify" wrapText="1"/>
    </xf>
    <xf numFmtId="39" fontId="16" fillId="0" borderId="0" xfId="0" applyFont="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8" fillId="0" borderId="10" xfId="0" applyNumberFormat="1" applyFont="1" applyBorder="1" applyAlignment="1" applyProtection="1">
      <alignment vertical="center"/>
      <protection/>
    </xf>
    <xf numFmtId="0" fontId="8" fillId="0" borderId="11" xfId="0" applyNumberFormat="1" applyFont="1" applyBorder="1" applyAlignment="1" applyProtection="1">
      <alignment vertical="center"/>
      <protection/>
    </xf>
    <xf numFmtId="0" fontId="8" fillId="0" borderId="12" xfId="0" applyNumberFormat="1" applyFont="1" applyBorder="1" applyAlignment="1" applyProtection="1">
      <alignment vertical="center"/>
      <protection/>
    </xf>
    <xf numFmtId="40" fontId="17" fillId="0" borderId="0" xfId="0" applyNumberFormat="1" applyFont="1" applyAlignment="1" applyProtection="1">
      <alignment vertical="center"/>
      <protection locked="0"/>
    </xf>
    <xf numFmtId="40" fontId="8" fillId="0" borderId="0" xfId="0" applyNumberFormat="1" applyFont="1" applyAlignment="1" applyProtection="1">
      <alignment vertical="center"/>
      <protection locked="0"/>
    </xf>
    <xf numFmtId="40" fontId="17" fillId="0" borderId="5" xfId="0" applyNumberFormat="1" applyFont="1" applyBorder="1" applyAlignment="1" applyProtection="1">
      <alignment vertical="center"/>
      <protection/>
    </xf>
    <xf numFmtId="0" fontId="12" fillId="0" borderId="0" xfId="0" applyNumberFormat="1" applyFont="1" applyAlignment="1" applyProtection="1">
      <alignment horizontal="left" vertical="center"/>
      <protection locked="0"/>
    </xf>
    <xf numFmtId="49" fontId="12" fillId="0" borderId="0" xfId="0" applyNumberFormat="1" applyFont="1" applyAlignment="1" applyProtection="1" quotePrefix="1">
      <alignment horizontal="right" vertical="center"/>
      <protection locked="0"/>
    </xf>
    <xf numFmtId="40" fontId="12" fillId="0" borderId="0" xfId="0" applyNumberFormat="1" applyFont="1" applyAlignment="1" applyProtection="1">
      <alignment vertical="center"/>
      <protection locked="0"/>
    </xf>
    <xf numFmtId="40" fontId="12" fillId="0" borderId="0" xfId="0" applyNumberFormat="1" applyFont="1" applyAlignment="1" applyProtection="1" quotePrefix="1">
      <alignment horizontal="center" vertical="center"/>
      <protection locked="0"/>
    </xf>
    <xf numFmtId="49" fontId="12" fillId="0" borderId="0" xfId="0" applyNumberFormat="1" applyFont="1" applyAlignment="1" applyProtection="1">
      <alignment horizontal="right" vertical="center"/>
      <protection locked="0"/>
    </xf>
    <xf numFmtId="40" fontId="12" fillId="0" borderId="0" xfId="0" applyNumberFormat="1" applyFont="1" applyAlignment="1" applyProtection="1">
      <alignment horizontal="center" vertical="center"/>
      <protection locked="0"/>
    </xf>
    <xf numFmtId="40" fontId="12" fillId="0" borderId="0" xfId="0" applyNumberFormat="1" applyFont="1" applyAlignment="1" applyProtection="1">
      <alignment horizontal="right" vertical="center"/>
      <protection locked="0"/>
    </xf>
    <xf numFmtId="37" fontId="8" fillId="0" borderId="0" xfId="0" applyNumberFormat="1" applyFont="1" applyAlignment="1" applyProtection="1">
      <alignment horizontal="left"/>
      <protection locked="0"/>
    </xf>
    <xf numFmtId="0" fontId="10" fillId="0" borderId="0" xfId="0" applyNumberFormat="1" applyFont="1" applyBorder="1" applyAlignment="1" applyProtection="1">
      <alignment horizontal="center" vertical="center"/>
      <protection/>
    </xf>
    <xf numFmtId="0" fontId="10" fillId="0" borderId="7" xfId="0" applyNumberFormat="1" applyFont="1" applyBorder="1" applyAlignment="1" applyProtection="1">
      <alignment horizontal="center" vertical="center"/>
      <protection/>
    </xf>
    <xf numFmtId="39" fontId="8" fillId="0" borderId="10" xfId="0" applyFont="1" applyBorder="1" applyAlignment="1">
      <alignment horizontal="justify" wrapText="1"/>
    </xf>
    <xf numFmtId="39" fontId="8" fillId="0" borderId="11" xfId="0" applyFont="1" applyBorder="1" applyAlignment="1">
      <alignment horizontal="justify" wrapText="1"/>
    </xf>
    <xf numFmtId="39" fontId="8" fillId="0" borderId="12" xfId="0" applyFont="1" applyBorder="1" applyAlignment="1">
      <alignment horizontal="justify" wrapText="1"/>
    </xf>
    <xf numFmtId="0" fontId="8" fillId="0" borderId="10" xfId="0" applyNumberFormat="1" applyFont="1" applyBorder="1" applyAlignment="1" applyProtection="1">
      <alignment horizontal="left" vertical="center" wrapText="1"/>
      <protection/>
    </xf>
    <xf numFmtId="0" fontId="8" fillId="0" borderId="11" xfId="0" applyNumberFormat="1" applyFont="1" applyBorder="1" applyAlignment="1" applyProtection="1">
      <alignment horizontal="left" vertical="center" wrapText="1"/>
      <protection/>
    </xf>
    <xf numFmtId="0" fontId="8" fillId="0" borderId="12" xfId="0" applyNumberFormat="1" applyFont="1" applyBorder="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IV283"/>
  <sheetViews>
    <sheetView tabSelected="1" zoomScaleSheetLayoutView="100" workbookViewId="0" topLeftCell="A1">
      <selection activeCell="A1" sqref="A1"/>
    </sheetView>
  </sheetViews>
  <sheetFormatPr defaultColWidth="9.00390625" defaultRowHeight="14.25" customHeight="1"/>
  <cols>
    <col min="1" max="1" width="58.75390625" style="8" customWidth="1"/>
    <col min="2" max="2" width="12.75390625" style="9" customWidth="1"/>
    <col min="3" max="9" width="20.125" style="9" customWidth="1"/>
    <col min="10" max="16384" width="9.00390625" style="9" customWidth="1"/>
  </cols>
  <sheetData>
    <row r="1" spans="1:10" s="2" customFormat="1" ht="14.25" customHeight="1">
      <c r="A1" s="1" t="s">
        <v>56</v>
      </c>
      <c r="E1" s="3"/>
      <c r="G1" s="2" t="s">
        <v>0</v>
      </c>
      <c r="H1" s="4" t="s">
        <v>141</v>
      </c>
      <c r="J1" s="2" t="s">
        <v>1</v>
      </c>
    </row>
    <row r="2" spans="1:8" s="2" customFormat="1" ht="14.25" customHeight="1">
      <c r="A2" s="5" t="s">
        <v>139</v>
      </c>
      <c r="C2" s="3"/>
      <c r="D2" s="3"/>
      <c r="E2" s="6"/>
      <c r="G2" s="7" t="s">
        <v>55</v>
      </c>
      <c r="H2" s="168">
        <v>19</v>
      </c>
    </row>
    <row r="3" spans="1:8" s="15" customFormat="1" ht="14.25" customHeight="1">
      <c r="A3" s="96"/>
      <c r="B3" s="26"/>
      <c r="C3" s="26"/>
      <c r="D3" s="26"/>
      <c r="E3" s="26"/>
      <c r="F3" s="26"/>
      <c r="G3" s="26"/>
      <c r="H3" s="15" t="s">
        <v>1</v>
      </c>
    </row>
    <row r="4" spans="1:9" ht="14.25" customHeight="1">
      <c r="A4" s="10"/>
      <c r="B4" s="11"/>
      <c r="C4" s="12" t="s">
        <v>2</v>
      </c>
      <c r="D4" s="12" t="s">
        <v>3</v>
      </c>
      <c r="E4" s="12" t="s">
        <v>4</v>
      </c>
      <c r="F4" s="12" t="s">
        <v>82</v>
      </c>
      <c r="G4" s="12" t="s">
        <v>5</v>
      </c>
      <c r="H4" s="12" t="s">
        <v>6</v>
      </c>
      <c r="I4" s="13" t="s">
        <v>17</v>
      </c>
    </row>
    <row r="5" spans="1:9" s="15" customFormat="1" ht="14.25" customHeight="1">
      <c r="A5" s="14"/>
      <c r="C5" s="16" t="s">
        <v>37</v>
      </c>
      <c r="D5" s="16" t="s">
        <v>37</v>
      </c>
      <c r="E5" s="16" t="s">
        <v>37</v>
      </c>
      <c r="F5" s="16" t="s">
        <v>37</v>
      </c>
      <c r="G5" s="16" t="s">
        <v>37</v>
      </c>
      <c r="H5" s="17" t="s">
        <v>37</v>
      </c>
      <c r="I5" s="18" t="s">
        <v>37</v>
      </c>
    </row>
    <row r="6" spans="1:9" s="24" customFormat="1" ht="14.25" customHeight="1">
      <c r="A6" s="19"/>
      <c r="B6" s="20"/>
      <c r="C6" s="21" t="s">
        <v>7</v>
      </c>
      <c r="D6" s="21" t="s">
        <v>8</v>
      </c>
      <c r="E6" s="21" t="s">
        <v>9</v>
      </c>
      <c r="F6" s="22" t="s">
        <v>10</v>
      </c>
      <c r="G6" s="21" t="s">
        <v>11</v>
      </c>
      <c r="H6" s="21" t="s">
        <v>12</v>
      </c>
      <c r="I6" s="23">
        <v>23000</v>
      </c>
    </row>
    <row r="7" spans="1:9" s="15" customFormat="1" ht="8.25" customHeight="1">
      <c r="A7" s="25"/>
      <c r="B7" s="26"/>
      <c r="C7" s="26"/>
      <c r="D7" s="26"/>
      <c r="E7" s="26"/>
      <c r="F7" s="26"/>
      <c r="G7" s="26"/>
      <c r="H7" s="27"/>
      <c r="I7" s="28"/>
    </row>
    <row r="8" spans="1:9" s="15" customFormat="1" ht="14.25" customHeight="1">
      <c r="A8" s="29" t="s">
        <v>100</v>
      </c>
      <c r="B8" s="30"/>
      <c r="C8" s="31" t="s">
        <v>1</v>
      </c>
      <c r="D8" s="31"/>
      <c r="E8" s="31"/>
      <c r="F8" s="31"/>
      <c r="G8" s="31"/>
      <c r="H8" s="32"/>
      <c r="I8" s="33" t="s">
        <v>1</v>
      </c>
    </row>
    <row r="9" spans="1:9" s="15" customFormat="1" ht="14.25" customHeight="1">
      <c r="A9" s="34" t="s">
        <v>101</v>
      </c>
      <c r="B9" s="16" t="s">
        <v>13</v>
      </c>
      <c r="C9" s="35">
        <v>3349661.14</v>
      </c>
      <c r="D9" s="35">
        <v>0</v>
      </c>
      <c r="E9" s="35">
        <v>89974.3</v>
      </c>
      <c r="F9" s="35">
        <v>193004.53</v>
      </c>
      <c r="G9" s="35">
        <v>1320381.94</v>
      </c>
      <c r="H9" s="36">
        <v>137669.53</v>
      </c>
      <c r="I9" s="37">
        <v>139403.28</v>
      </c>
    </row>
    <row r="10" spans="1:9" s="15" customFormat="1" ht="14.25" customHeight="1">
      <c r="A10" s="38"/>
      <c r="C10" s="39"/>
      <c r="D10" s="39"/>
      <c r="E10" s="39"/>
      <c r="F10" s="39"/>
      <c r="G10" s="39"/>
      <c r="H10" s="40"/>
      <c r="I10" s="41"/>
    </row>
    <row r="11" spans="1:9" s="15" customFormat="1" ht="14.25" customHeight="1">
      <c r="A11" s="42" t="s">
        <v>85</v>
      </c>
      <c r="B11" s="16" t="s">
        <v>14</v>
      </c>
      <c r="C11" s="43">
        <v>0</v>
      </c>
      <c r="D11" s="43">
        <v>0</v>
      </c>
      <c r="E11" s="43">
        <v>0</v>
      </c>
      <c r="F11" s="43">
        <v>0</v>
      </c>
      <c r="G11" s="43">
        <v>0</v>
      </c>
      <c r="H11" s="44">
        <v>0</v>
      </c>
      <c r="I11" s="45">
        <v>0</v>
      </c>
    </row>
    <row r="12" spans="1:9" s="15" customFormat="1" ht="14.25" customHeight="1">
      <c r="A12" s="149"/>
      <c r="B12" s="16" t="s">
        <v>1</v>
      </c>
      <c r="C12" s="39"/>
      <c r="D12" s="39"/>
      <c r="E12" s="39"/>
      <c r="F12" s="39"/>
      <c r="G12" s="39"/>
      <c r="H12" s="40"/>
      <c r="I12" s="41"/>
    </row>
    <row r="13" spans="1:9" s="15" customFormat="1" ht="14.25" customHeight="1">
      <c r="A13" s="42" t="s">
        <v>84</v>
      </c>
      <c r="B13" s="16" t="s">
        <v>44</v>
      </c>
      <c r="C13" s="35">
        <v>-2620381.82</v>
      </c>
      <c r="D13" s="35">
        <v>0</v>
      </c>
      <c r="E13" s="35">
        <v>0</v>
      </c>
      <c r="F13" s="35">
        <v>142344.15</v>
      </c>
      <c r="G13" s="35">
        <v>772.24</v>
      </c>
      <c r="H13" s="36">
        <v>1626</v>
      </c>
      <c r="I13" s="37">
        <v>31285</v>
      </c>
    </row>
    <row r="14" spans="1:9" s="15" customFormat="1" ht="12" customHeight="1">
      <c r="A14" s="46"/>
      <c r="B14" s="16"/>
      <c r="C14" s="39"/>
      <c r="D14" s="39"/>
      <c r="E14" s="39"/>
      <c r="F14" s="39"/>
      <c r="G14" s="39"/>
      <c r="H14" s="40"/>
      <c r="I14" s="41"/>
    </row>
    <row r="15" spans="1:9" s="15" customFormat="1" ht="14.25" customHeight="1">
      <c r="A15" s="29" t="s">
        <v>88</v>
      </c>
      <c r="B15" s="16" t="s">
        <v>13</v>
      </c>
      <c r="C15" s="35">
        <v>0</v>
      </c>
      <c r="D15" s="35">
        <v>0</v>
      </c>
      <c r="E15" s="35">
        <v>0</v>
      </c>
      <c r="F15" s="35">
        <v>0</v>
      </c>
      <c r="G15" s="35">
        <v>0</v>
      </c>
      <c r="H15" s="35">
        <v>0</v>
      </c>
      <c r="I15" s="37">
        <v>263321.28</v>
      </c>
    </row>
    <row r="16" spans="1:9" s="15" customFormat="1" ht="12" customHeight="1">
      <c r="A16" s="14"/>
      <c r="C16" s="47"/>
      <c r="D16" s="47"/>
      <c r="E16" s="47"/>
      <c r="F16" s="47"/>
      <c r="G16" s="47"/>
      <c r="H16" s="48"/>
      <c r="I16" s="49"/>
    </row>
    <row r="17" spans="1:19" s="15" customFormat="1" ht="14.25" customHeight="1">
      <c r="A17" s="50" t="s">
        <v>89</v>
      </c>
      <c r="B17" s="51" t="s">
        <v>15</v>
      </c>
      <c r="C17" s="52">
        <f aca="true" t="shared" si="0" ref="C17:I17">C9+C11+C13+C15</f>
        <v>729279.32</v>
      </c>
      <c r="D17" s="52">
        <f t="shared" si="0"/>
        <v>0</v>
      </c>
      <c r="E17" s="52">
        <f t="shared" si="0"/>
        <v>89974.3</v>
      </c>
      <c r="F17" s="52">
        <f t="shared" si="0"/>
        <v>335348.68</v>
      </c>
      <c r="G17" s="52">
        <f t="shared" si="0"/>
        <v>1321154.18</v>
      </c>
      <c r="H17" s="52">
        <f t="shared" si="0"/>
        <v>139295.53</v>
      </c>
      <c r="I17" s="53">
        <f t="shared" si="0"/>
        <v>434009.56</v>
      </c>
      <c r="J17" s="54"/>
      <c r="K17" s="54"/>
      <c r="L17" s="54"/>
      <c r="M17" s="54"/>
      <c r="N17" s="54"/>
      <c r="O17" s="54"/>
      <c r="P17" s="54"/>
      <c r="Q17" s="54"/>
      <c r="R17" s="54"/>
      <c r="S17" s="54"/>
    </row>
    <row r="18" spans="1:9" s="15" customFormat="1" ht="14.25" customHeight="1">
      <c r="A18" s="14"/>
      <c r="B18" s="54"/>
      <c r="C18" s="55"/>
      <c r="D18" s="55"/>
      <c r="E18" s="55"/>
      <c r="F18" s="55"/>
      <c r="G18" s="55"/>
      <c r="H18" s="56"/>
      <c r="I18" s="57"/>
    </row>
    <row r="19" spans="1:9" s="15" customFormat="1" ht="14.25" customHeight="1">
      <c r="A19" s="42" t="s">
        <v>98</v>
      </c>
      <c r="B19" s="16" t="s">
        <v>13</v>
      </c>
      <c r="C19" s="35">
        <v>55457143.16</v>
      </c>
      <c r="D19" s="35">
        <v>0</v>
      </c>
      <c r="E19" s="35">
        <v>3407791</v>
      </c>
      <c r="F19" s="35">
        <v>1274216</v>
      </c>
      <c r="G19" s="35">
        <v>6524950.57</v>
      </c>
      <c r="H19" s="36">
        <v>92128.95</v>
      </c>
      <c r="I19" s="37">
        <v>359935.71</v>
      </c>
    </row>
    <row r="20" spans="1:9" s="15" customFormat="1" ht="12" customHeight="1">
      <c r="A20" s="14"/>
      <c r="C20" s="39"/>
      <c r="D20" s="39"/>
      <c r="E20" s="39"/>
      <c r="F20" s="39"/>
      <c r="G20" s="39"/>
      <c r="H20" s="40"/>
      <c r="I20" s="41"/>
    </row>
    <row r="21" spans="1:9" s="15" customFormat="1" ht="14.25" customHeight="1">
      <c r="A21" s="42" t="s">
        <v>45</v>
      </c>
      <c r="B21" s="16" t="s">
        <v>13</v>
      </c>
      <c r="C21" s="35">
        <v>0</v>
      </c>
      <c r="D21" s="35">
        <v>0</v>
      </c>
      <c r="E21" s="35">
        <v>0</v>
      </c>
      <c r="F21" s="35">
        <v>0</v>
      </c>
      <c r="G21" s="35">
        <v>0</v>
      </c>
      <c r="H21" s="36">
        <v>0</v>
      </c>
      <c r="I21" s="37">
        <v>0</v>
      </c>
    </row>
    <row r="22" spans="1:9" s="15" customFormat="1" ht="14.25" customHeight="1">
      <c r="A22" s="14"/>
      <c r="C22" s="47" t="s">
        <v>1</v>
      </c>
      <c r="D22" s="47"/>
      <c r="E22" s="47"/>
      <c r="F22" s="47"/>
      <c r="G22" s="47"/>
      <c r="H22" s="48"/>
      <c r="I22" s="49" t="s">
        <v>1</v>
      </c>
    </row>
    <row r="23" spans="1:15" s="15" customFormat="1" ht="14.25" customHeight="1">
      <c r="A23" s="58" t="s">
        <v>46</v>
      </c>
      <c r="B23" s="51" t="s">
        <v>15</v>
      </c>
      <c r="C23" s="52">
        <f aca="true" t="shared" si="1" ref="C23:I23">C17+C19+C21</f>
        <v>56186422.48</v>
      </c>
      <c r="D23" s="52">
        <f t="shared" si="1"/>
        <v>0</v>
      </c>
      <c r="E23" s="52">
        <f t="shared" si="1"/>
        <v>3497765.3</v>
      </c>
      <c r="F23" s="52">
        <f t="shared" si="1"/>
        <v>1609564.68</v>
      </c>
      <c r="G23" s="52">
        <f t="shared" si="1"/>
        <v>7846104.75</v>
      </c>
      <c r="H23" s="52">
        <f t="shared" si="1"/>
        <v>231424.48</v>
      </c>
      <c r="I23" s="53">
        <f t="shared" si="1"/>
        <v>793945.27</v>
      </c>
      <c r="J23" s="54"/>
      <c r="K23" s="54"/>
      <c r="L23" s="54"/>
      <c r="M23" s="54"/>
      <c r="N23" s="54"/>
      <c r="O23" s="54"/>
    </row>
    <row r="24" spans="1:9" s="15" customFormat="1" ht="11.25" customHeight="1">
      <c r="A24" s="14"/>
      <c r="C24" s="55"/>
      <c r="D24" s="55"/>
      <c r="E24" s="55"/>
      <c r="F24" s="55"/>
      <c r="G24" s="55"/>
      <c r="H24" s="56"/>
      <c r="I24" s="57"/>
    </row>
    <row r="25" spans="1:9" s="15" customFormat="1" ht="14.25" customHeight="1">
      <c r="A25" s="42" t="s">
        <v>47</v>
      </c>
      <c r="C25" s="47"/>
      <c r="D25" s="47"/>
      <c r="E25" s="47"/>
      <c r="F25" s="47"/>
      <c r="G25" s="47"/>
      <c r="H25" s="48"/>
      <c r="I25" s="49"/>
    </row>
    <row r="26" spans="1:9" s="15" customFormat="1" ht="14.25" customHeight="1">
      <c r="A26" s="46" t="s">
        <v>102</v>
      </c>
      <c r="B26" s="16" t="s">
        <v>14</v>
      </c>
      <c r="C26" s="43">
        <v>-48732096</v>
      </c>
      <c r="D26" s="43">
        <v>0</v>
      </c>
      <c r="E26" s="43">
        <v>-3202694.53</v>
      </c>
      <c r="F26" s="43">
        <v>-901898.54</v>
      </c>
      <c r="G26" s="43">
        <v>-3726992.29</v>
      </c>
      <c r="H26" s="44">
        <v>-22465.04</v>
      </c>
      <c r="I26" s="45">
        <v>-275553.74</v>
      </c>
    </row>
    <row r="27" spans="1:9" s="15" customFormat="1" ht="11.25" customHeight="1">
      <c r="A27" s="14"/>
      <c r="C27" s="39"/>
      <c r="D27" s="39"/>
      <c r="E27" s="39"/>
      <c r="F27" s="39"/>
      <c r="G27" s="39"/>
      <c r="H27" s="40"/>
      <c r="I27" s="41"/>
    </row>
    <row r="28" spans="1:9" s="15" customFormat="1" ht="14.25" customHeight="1">
      <c r="A28" s="42" t="s">
        <v>107</v>
      </c>
      <c r="B28" s="16" t="s">
        <v>14</v>
      </c>
      <c r="C28" s="43">
        <v>0</v>
      </c>
      <c r="D28" s="43">
        <v>0</v>
      </c>
      <c r="E28" s="43">
        <v>0</v>
      </c>
      <c r="F28" s="43">
        <v>0</v>
      </c>
      <c r="G28" s="43">
        <v>0</v>
      </c>
      <c r="H28" s="44">
        <v>0</v>
      </c>
      <c r="I28" s="45">
        <v>0</v>
      </c>
    </row>
    <row r="29" spans="1:9" s="15" customFormat="1" ht="11.25" customHeight="1">
      <c r="A29" s="14"/>
      <c r="C29" s="55"/>
      <c r="D29" s="55"/>
      <c r="E29" s="55"/>
      <c r="F29" s="55"/>
      <c r="G29" s="55"/>
      <c r="H29" s="56"/>
      <c r="I29" s="57"/>
    </row>
    <row r="30" spans="1:9" s="15" customFormat="1" ht="14.25" customHeight="1">
      <c r="A30" s="42" t="s">
        <v>108</v>
      </c>
      <c r="B30" s="16" t="s">
        <v>44</v>
      </c>
      <c r="C30" s="35">
        <v>0</v>
      </c>
      <c r="D30" s="35">
        <v>0</v>
      </c>
      <c r="E30" s="35">
        <v>0</v>
      </c>
      <c r="F30" s="35">
        <v>0</v>
      </c>
      <c r="G30" s="35">
        <v>0</v>
      </c>
      <c r="H30" s="36">
        <v>0</v>
      </c>
      <c r="I30" s="37">
        <v>0</v>
      </c>
    </row>
    <row r="31" spans="1:9" s="15" customFormat="1" ht="14.25" customHeight="1">
      <c r="A31" s="147" t="s">
        <v>104</v>
      </c>
      <c r="B31" s="16"/>
      <c r="C31" s="35"/>
      <c r="D31" s="35"/>
      <c r="E31" s="35"/>
      <c r="F31" s="35"/>
      <c r="G31" s="35"/>
      <c r="H31" s="36"/>
      <c r="I31" s="37"/>
    </row>
    <row r="32" spans="1:9" s="15" customFormat="1" ht="11.25" customHeight="1">
      <c r="A32" s="14"/>
      <c r="C32" s="55"/>
      <c r="D32" s="55"/>
      <c r="E32" s="55"/>
      <c r="F32" s="55"/>
      <c r="G32" s="55"/>
      <c r="H32" s="56"/>
      <c r="I32" s="57"/>
    </row>
    <row r="33" spans="1:9" s="15" customFormat="1" ht="14.25" customHeight="1">
      <c r="A33" s="42" t="s">
        <v>48</v>
      </c>
      <c r="B33" s="16" t="s">
        <v>14</v>
      </c>
      <c r="C33" s="43">
        <v>0</v>
      </c>
      <c r="D33" s="43">
        <v>0</v>
      </c>
      <c r="E33" s="43">
        <v>0</v>
      </c>
      <c r="F33" s="43">
        <v>0</v>
      </c>
      <c r="G33" s="43">
        <v>0</v>
      </c>
      <c r="H33" s="44">
        <v>0</v>
      </c>
      <c r="I33" s="45">
        <v>-263321.28</v>
      </c>
    </row>
    <row r="34" spans="1:9" s="15" customFormat="1" ht="11.25" customHeight="1">
      <c r="A34" s="14"/>
      <c r="C34" s="55"/>
      <c r="D34" s="55"/>
      <c r="E34" s="55"/>
      <c r="F34" s="55"/>
      <c r="G34" s="55"/>
      <c r="H34" s="56"/>
      <c r="I34" s="57"/>
    </row>
    <row r="35" spans="1:9" s="15" customFormat="1" ht="14.25" customHeight="1">
      <c r="A35" s="42" t="s">
        <v>49</v>
      </c>
      <c r="B35" s="16" t="s">
        <v>44</v>
      </c>
      <c r="C35" s="159">
        <f>-3659152.58+2412721.55</f>
        <v>-1246431.03</v>
      </c>
      <c r="D35" s="35">
        <v>0</v>
      </c>
      <c r="E35" s="158">
        <f>-1654.29+1322.27</f>
        <v>-332.02</v>
      </c>
      <c r="F35" s="35">
        <v>0</v>
      </c>
      <c r="G35" s="158">
        <f>-133927.33+78314.09</f>
        <v>-55613.24</v>
      </c>
      <c r="H35" s="36">
        <v>0</v>
      </c>
      <c r="I35" s="160">
        <f>-1753.71+1923.04</f>
        <v>169.33</v>
      </c>
    </row>
    <row r="36" spans="1:9" s="15" customFormat="1" ht="11.25" customHeight="1">
      <c r="A36" s="14"/>
      <c r="C36" s="55"/>
      <c r="D36" s="55"/>
      <c r="E36" s="55"/>
      <c r="F36" s="55"/>
      <c r="G36" s="55"/>
      <c r="H36" s="56"/>
      <c r="I36" s="57"/>
    </row>
    <row r="37" spans="1:9" s="15" customFormat="1" ht="14.25" customHeight="1">
      <c r="A37" s="58" t="s">
        <v>50</v>
      </c>
      <c r="B37" s="51" t="s">
        <v>15</v>
      </c>
      <c r="C37" s="52">
        <f>(C23+C26+C28+C30+C33+C35)</f>
        <v>6207895.45</v>
      </c>
      <c r="D37" s="52">
        <f aca="true" t="shared" si="2" ref="D37:I37">(D23+D26+D28+D30+D33+D35)</f>
        <v>0</v>
      </c>
      <c r="E37" s="52">
        <f t="shared" si="2"/>
        <v>294738.75</v>
      </c>
      <c r="F37" s="52">
        <f t="shared" si="2"/>
        <v>707666.14</v>
      </c>
      <c r="G37" s="52">
        <f t="shared" si="2"/>
        <v>4063499.22</v>
      </c>
      <c r="H37" s="52">
        <f t="shared" si="2"/>
        <v>208959.44</v>
      </c>
      <c r="I37" s="53">
        <f t="shared" si="2"/>
        <v>255239.58</v>
      </c>
    </row>
    <row r="38" spans="1:9" s="15" customFormat="1" ht="11.25" customHeight="1">
      <c r="A38" s="14"/>
      <c r="C38" s="55"/>
      <c r="D38" s="55"/>
      <c r="E38" s="55"/>
      <c r="F38" s="55"/>
      <c r="G38" s="55"/>
      <c r="H38" s="56"/>
      <c r="I38" s="57"/>
    </row>
    <row r="39" spans="1:9" s="15" customFormat="1" ht="14.25" customHeight="1">
      <c r="A39" s="42" t="s">
        <v>16</v>
      </c>
      <c r="B39" s="16" t="s">
        <v>13</v>
      </c>
      <c r="C39" s="60">
        <f aca="true" t="shared" si="3" ref="C39:I39">-C33</f>
        <v>0</v>
      </c>
      <c r="D39" s="60">
        <f t="shared" si="3"/>
        <v>0</v>
      </c>
      <c r="E39" s="60">
        <f t="shared" si="3"/>
        <v>0</v>
      </c>
      <c r="F39" s="60">
        <f t="shared" si="3"/>
        <v>0</v>
      </c>
      <c r="G39" s="60">
        <f t="shared" si="3"/>
        <v>0</v>
      </c>
      <c r="H39" s="60">
        <f t="shared" si="3"/>
        <v>0</v>
      </c>
      <c r="I39" s="61">
        <f t="shared" si="3"/>
        <v>263321.28</v>
      </c>
    </row>
    <row r="40" spans="1:9" s="15" customFormat="1" ht="11.25" customHeight="1">
      <c r="A40" s="14"/>
      <c r="C40" s="55"/>
      <c r="D40" s="55"/>
      <c r="E40" s="55"/>
      <c r="F40" s="55"/>
      <c r="G40" s="55"/>
      <c r="H40" s="56"/>
      <c r="I40" s="57"/>
    </row>
    <row r="41" spans="1:9" s="15" customFormat="1" ht="14.25" customHeight="1">
      <c r="A41" s="58" t="s">
        <v>51</v>
      </c>
      <c r="B41" s="51" t="s">
        <v>15</v>
      </c>
      <c r="C41" s="52">
        <f>C37+C39</f>
        <v>6207895.45</v>
      </c>
      <c r="D41" s="52">
        <f aca="true" t="shared" si="4" ref="D41:I41">D37+D39</f>
        <v>0</v>
      </c>
      <c r="E41" s="52">
        <f t="shared" si="4"/>
        <v>294738.75</v>
      </c>
      <c r="F41" s="52">
        <f t="shared" si="4"/>
        <v>707666.14</v>
      </c>
      <c r="G41" s="52">
        <f t="shared" si="4"/>
        <v>4063499.22</v>
      </c>
      <c r="H41" s="52">
        <f t="shared" si="4"/>
        <v>208959.44</v>
      </c>
      <c r="I41" s="53">
        <f t="shared" si="4"/>
        <v>518560.86</v>
      </c>
    </row>
    <row r="42" spans="1:9" s="15" customFormat="1" ht="11.25" customHeight="1">
      <c r="A42" s="14"/>
      <c r="C42" s="55"/>
      <c r="D42" s="55"/>
      <c r="E42" s="55"/>
      <c r="F42" s="55"/>
      <c r="G42" s="55"/>
      <c r="H42" s="56"/>
      <c r="I42" s="57"/>
    </row>
    <row r="43" spans="1:9" s="15" customFormat="1" ht="14.25" customHeight="1">
      <c r="A43" s="42" t="s">
        <v>109</v>
      </c>
      <c r="B43" s="16" t="s">
        <v>44</v>
      </c>
      <c r="C43" s="35">
        <v>-2834150.36</v>
      </c>
      <c r="D43" s="35">
        <v>0</v>
      </c>
      <c r="E43" s="35">
        <v>0</v>
      </c>
      <c r="F43" s="35">
        <v>-142344.15</v>
      </c>
      <c r="G43" s="35">
        <v>-772.24</v>
      </c>
      <c r="H43" s="36">
        <v>-1626</v>
      </c>
      <c r="I43" s="37">
        <f>-31934.21-500</f>
        <v>-32434.21</v>
      </c>
    </row>
    <row r="44" spans="1:9" s="15" customFormat="1" ht="14.25" customHeight="1">
      <c r="A44" s="147" t="s">
        <v>106</v>
      </c>
      <c r="B44" s="16"/>
      <c r="C44" s="35"/>
      <c r="D44" s="35"/>
      <c r="E44" s="35"/>
      <c r="F44" s="35"/>
      <c r="G44" s="35"/>
      <c r="H44" s="36"/>
      <c r="I44" s="37"/>
    </row>
    <row r="45" spans="1:9" s="15" customFormat="1" ht="7.5" customHeight="1">
      <c r="A45" s="14"/>
      <c r="C45" s="55"/>
      <c r="D45" s="55"/>
      <c r="E45" s="55"/>
      <c r="F45" s="55"/>
      <c r="G45" s="55"/>
      <c r="H45" s="56"/>
      <c r="I45" s="57"/>
    </row>
    <row r="46" spans="1:256" s="65" customFormat="1" ht="14.25" customHeight="1">
      <c r="A46" s="58" t="s">
        <v>87</v>
      </c>
      <c r="B46" s="51" t="s">
        <v>14</v>
      </c>
      <c r="C46" s="62">
        <v>0</v>
      </c>
      <c r="D46" s="62">
        <v>0</v>
      </c>
      <c r="E46" s="62">
        <v>0</v>
      </c>
      <c r="F46" s="62">
        <v>0</v>
      </c>
      <c r="G46" s="62">
        <v>0</v>
      </c>
      <c r="H46" s="62">
        <v>0</v>
      </c>
      <c r="I46" s="63">
        <v>0</v>
      </c>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row>
    <row r="47" spans="1:9" s="64" customFormat="1" ht="14.25" customHeight="1">
      <c r="A47" s="42" t="s">
        <v>53</v>
      </c>
      <c r="B47" s="17" t="s">
        <v>15</v>
      </c>
      <c r="C47" s="66">
        <f aca="true" t="shared" si="5" ref="C47:I47">C41+C43+C46</f>
        <v>3373745.09</v>
      </c>
      <c r="D47" s="66">
        <f t="shared" si="5"/>
        <v>0</v>
      </c>
      <c r="E47" s="66">
        <f t="shared" si="5"/>
        <v>294738.75</v>
      </c>
      <c r="F47" s="66">
        <f t="shared" si="5"/>
        <v>565321.99</v>
      </c>
      <c r="G47" s="66">
        <f t="shared" si="5"/>
        <v>4062726.98</v>
      </c>
      <c r="H47" s="66">
        <f t="shared" si="5"/>
        <v>207333.44</v>
      </c>
      <c r="I47" s="67">
        <f t="shared" si="5"/>
        <v>486126.65</v>
      </c>
    </row>
    <row r="48" spans="1:9" s="64" customFormat="1" ht="14.25" customHeight="1">
      <c r="A48" s="68" t="s">
        <v>54</v>
      </c>
      <c r="B48" s="65"/>
      <c r="C48" s="69">
        <v>52796136.85</v>
      </c>
      <c r="D48" s="69">
        <v>0</v>
      </c>
      <c r="E48" s="69">
        <v>2887253.46</v>
      </c>
      <c r="F48" s="69">
        <v>98500.06</v>
      </c>
      <c r="G48" s="69">
        <v>3654626.36</v>
      </c>
      <c r="H48" s="69">
        <v>1590</v>
      </c>
      <c r="I48" s="70">
        <v>112626.04</v>
      </c>
    </row>
    <row r="49" spans="1:7" s="15" customFormat="1" ht="11.25" customHeight="1">
      <c r="A49" s="71"/>
      <c r="B49" s="26"/>
      <c r="C49" s="26"/>
      <c r="D49" s="26"/>
      <c r="E49" s="26"/>
      <c r="F49" s="26"/>
      <c r="G49" s="26"/>
    </row>
    <row r="50" s="15" customFormat="1" ht="11.25" customHeight="1">
      <c r="A50" s="72" t="s">
        <v>105</v>
      </c>
    </row>
    <row r="51" s="15" customFormat="1" ht="11.25" customHeight="1">
      <c r="A51" s="72"/>
    </row>
    <row r="52" s="15" customFormat="1" ht="11.25" customHeight="1">
      <c r="A52" s="72"/>
    </row>
    <row r="53" spans="1:7" s="15" customFormat="1" ht="8.25" customHeight="1">
      <c r="A53" s="169" t="s">
        <v>78</v>
      </c>
      <c r="B53" s="73"/>
      <c r="G53" s="54"/>
    </row>
    <row r="54" spans="1:4" s="15" customFormat="1" ht="8.25" customHeight="1">
      <c r="A54" s="170"/>
      <c r="B54" s="26"/>
      <c r="C54" s="26"/>
      <c r="D54" s="74"/>
    </row>
    <row r="55" spans="1:4" s="79" customFormat="1" ht="17.25" customHeight="1">
      <c r="A55" s="75" t="s">
        <v>79</v>
      </c>
      <c r="B55" s="76"/>
      <c r="C55" s="77"/>
      <c r="D55" s="78"/>
    </row>
    <row r="56" spans="1:4" s="83" customFormat="1" ht="17.25" customHeight="1">
      <c r="A56" s="29" t="s">
        <v>99</v>
      </c>
      <c r="B56" s="80"/>
      <c r="C56" s="81"/>
      <c r="D56" s="82"/>
    </row>
    <row r="57" spans="1:4" s="88" customFormat="1" ht="17.25" customHeight="1">
      <c r="A57" s="84" t="s">
        <v>80</v>
      </c>
      <c r="B57" s="85"/>
      <c r="C57" s="86"/>
      <c r="D57" s="87"/>
    </row>
    <row r="58" s="83" customFormat="1" ht="17.25" customHeight="1">
      <c r="A58" s="89" t="s">
        <v>81</v>
      </c>
    </row>
    <row r="59" spans="1:7" s="92" customFormat="1" ht="5.25" customHeight="1">
      <c r="A59" s="90"/>
      <c r="B59" s="91"/>
      <c r="C59" s="91"/>
      <c r="D59" s="91"/>
      <c r="E59" s="91"/>
      <c r="F59" s="91" t="s">
        <v>1</v>
      </c>
      <c r="G59" s="91" t="s">
        <v>1</v>
      </c>
    </row>
    <row r="60" spans="1:8" s="15" customFormat="1" ht="14.25" customHeight="1">
      <c r="A60" s="93" t="str">
        <f>A1</f>
        <v>SCHOOL DISTRICT/CHARTER: </v>
      </c>
      <c r="G60" s="15" t="str">
        <f>G1</f>
        <v>COUNTY:</v>
      </c>
      <c r="H60" s="94" t="str">
        <f>H1</f>
        <v>DONA ANA</v>
      </c>
    </row>
    <row r="61" spans="1:8" s="15" customFormat="1" ht="14.25" customHeight="1">
      <c r="A61" s="93" t="str">
        <f>A2</f>
        <v>Month/Quarter:     December 2008</v>
      </c>
      <c r="G61" s="15" t="str">
        <f>G2</f>
        <v>PED No.:</v>
      </c>
      <c r="H61" s="95">
        <f>H2</f>
        <v>19</v>
      </c>
    </row>
    <row r="62" spans="1:7" s="15" customFormat="1" ht="14.25" customHeight="1">
      <c r="A62" s="96" t="s">
        <v>1</v>
      </c>
      <c r="B62" s="26"/>
      <c r="C62" s="26"/>
      <c r="D62" s="26"/>
      <c r="E62" s="26"/>
      <c r="F62" s="26"/>
      <c r="G62" s="26"/>
    </row>
    <row r="63" spans="1:9" s="15" customFormat="1" ht="14.25" customHeight="1">
      <c r="A63" s="97"/>
      <c r="B63" s="98"/>
      <c r="C63" s="99" t="s">
        <v>57</v>
      </c>
      <c r="D63" s="99" t="s">
        <v>58</v>
      </c>
      <c r="E63" s="99" t="s">
        <v>59</v>
      </c>
      <c r="F63" s="99" t="s">
        <v>61</v>
      </c>
      <c r="G63" s="99" t="s">
        <v>63</v>
      </c>
      <c r="H63" s="99" t="s">
        <v>18</v>
      </c>
      <c r="I63" s="100" t="s">
        <v>66</v>
      </c>
    </row>
    <row r="64" spans="1:9" s="15" customFormat="1" ht="14.25" customHeight="1">
      <c r="A64" s="14"/>
      <c r="C64" s="16" t="s">
        <v>37</v>
      </c>
      <c r="D64" s="16" t="s">
        <v>37</v>
      </c>
      <c r="E64" s="16" t="s">
        <v>37</v>
      </c>
      <c r="F64" s="16" t="s">
        <v>37</v>
      </c>
      <c r="G64" s="17" t="s">
        <v>37</v>
      </c>
      <c r="H64" s="16" t="s">
        <v>37</v>
      </c>
      <c r="I64" s="18" t="s">
        <v>37</v>
      </c>
    </row>
    <row r="65" spans="1:9" s="24" customFormat="1" ht="14.25" customHeight="1">
      <c r="A65" s="19"/>
      <c r="B65" s="20"/>
      <c r="C65" s="21" t="s">
        <v>20</v>
      </c>
      <c r="D65" s="21" t="s">
        <v>21</v>
      </c>
      <c r="E65" s="21" t="s">
        <v>60</v>
      </c>
      <c r="F65" s="22" t="s">
        <v>62</v>
      </c>
      <c r="G65" s="22" t="s">
        <v>64</v>
      </c>
      <c r="H65" s="22" t="s">
        <v>65</v>
      </c>
      <c r="I65" s="101" t="s">
        <v>22</v>
      </c>
    </row>
    <row r="66" spans="1:9" s="15" customFormat="1" ht="14.25" customHeight="1">
      <c r="A66" s="25"/>
      <c r="B66" s="26"/>
      <c r="C66" s="26"/>
      <c r="D66" s="26"/>
      <c r="E66" s="26"/>
      <c r="F66" s="27"/>
      <c r="G66" s="26"/>
      <c r="H66" s="27"/>
      <c r="I66" s="28"/>
    </row>
    <row r="67" spans="1:9" s="15" customFormat="1" ht="14.25" customHeight="1">
      <c r="A67" s="29" t="s">
        <v>100</v>
      </c>
      <c r="B67" s="30"/>
      <c r="C67" s="31"/>
      <c r="D67" s="31"/>
      <c r="E67" s="31"/>
      <c r="F67" s="31"/>
      <c r="G67" s="31"/>
      <c r="H67" s="64"/>
      <c r="I67" s="33" t="s">
        <v>1</v>
      </c>
    </row>
    <row r="68" spans="1:9" s="15" customFormat="1" ht="14.25" customHeight="1">
      <c r="A68" s="34" t="s">
        <v>101</v>
      </c>
      <c r="B68" s="16" t="s">
        <v>13</v>
      </c>
      <c r="C68" s="35">
        <v>596246.1</v>
      </c>
      <c r="D68" s="35">
        <v>524510.07</v>
      </c>
      <c r="E68" s="35">
        <v>-549185.35</v>
      </c>
      <c r="F68" s="35">
        <v>18203.27</v>
      </c>
      <c r="G68" s="35">
        <v>-114790.97</v>
      </c>
      <c r="H68" s="36">
        <v>95734.34</v>
      </c>
      <c r="I68" s="37">
        <v>10472248.99</v>
      </c>
    </row>
    <row r="69" spans="1:9" s="15" customFormat="1" ht="14.25" customHeight="1">
      <c r="A69" s="38"/>
      <c r="C69" s="39"/>
      <c r="D69" s="39"/>
      <c r="E69" s="39"/>
      <c r="F69" s="39"/>
      <c r="G69" s="39"/>
      <c r="H69" s="40"/>
      <c r="I69" s="41"/>
    </row>
    <row r="70" spans="1:9" s="15" customFormat="1" ht="14.25" customHeight="1">
      <c r="A70" s="42" t="s">
        <v>85</v>
      </c>
      <c r="B70" s="16" t="s">
        <v>14</v>
      </c>
      <c r="C70" s="43">
        <v>0</v>
      </c>
      <c r="D70" s="43">
        <v>0</v>
      </c>
      <c r="E70" s="43">
        <v>0</v>
      </c>
      <c r="F70" s="43">
        <v>0</v>
      </c>
      <c r="G70" s="43">
        <v>0</v>
      </c>
      <c r="H70" s="44">
        <v>0</v>
      </c>
      <c r="I70" s="45">
        <v>0</v>
      </c>
    </row>
    <row r="71" spans="1:9" s="15" customFormat="1" ht="14.25" customHeight="1">
      <c r="A71" s="149"/>
      <c r="B71" s="16" t="s">
        <v>1</v>
      </c>
      <c r="C71" s="39"/>
      <c r="D71" s="39"/>
      <c r="E71" s="39"/>
      <c r="F71" s="39"/>
      <c r="G71" s="39"/>
      <c r="H71" s="40"/>
      <c r="I71" s="41"/>
    </row>
    <row r="72" spans="1:9" s="15" customFormat="1" ht="14.25" customHeight="1">
      <c r="A72" s="42" t="s">
        <v>84</v>
      </c>
      <c r="B72" s="16" t="s">
        <v>44</v>
      </c>
      <c r="C72" s="35">
        <v>-2603006.12</v>
      </c>
      <c r="D72" s="35">
        <v>-89655.73</v>
      </c>
      <c r="E72" s="35">
        <v>-35653.31</v>
      </c>
      <c r="F72" s="35">
        <v>537083.77</v>
      </c>
      <c r="G72" s="35">
        <v>-24485.15</v>
      </c>
      <c r="H72" s="36">
        <v>2721.17</v>
      </c>
      <c r="I72" s="37">
        <v>5280921.52</v>
      </c>
    </row>
    <row r="73" spans="1:9" s="15" customFormat="1" ht="14.25" customHeight="1">
      <c r="A73" s="46"/>
      <c r="B73" s="16"/>
      <c r="C73" s="39"/>
      <c r="D73" s="39"/>
      <c r="E73" s="39"/>
      <c r="F73" s="39"/>
      <c r="G73" s="39"/>
      <c r="H73" s="40"/>
      <c r="I73" s="41"/>
    </row>
    <row r="74" spans="1:9" s="15" customFormat="1" ht="14.25" customHeight="1">
      <c r="A74" s="29" t="s">
        <v>88</v>
      </c>
      <c r="B74" s="16" t="s">
        <v>13</v>
      </c>
      <c r="C74" s="35">
        <v>0</v>
      </c>
      <c r="D74" s="35">
        <v>0</v>
      </c>
      <c r="E74" s="35">
        <v>0</v>
      </c>
      <c r="F74" s="35">
        <v>0</v>
      </c>
      <c r="G74" s="35">
        <v>0</v>
      </c>
      <c r="H74" s="35">
        <v>0</v>
      </c>
      <c r="I74" s="37">
        <v>7354266.53</v>
      </c>
    </row>
    <row r="75" spans="1:9" s="15" customFormat="1" ht="14.25" customHeight="1">
      <c r="A75" s="14"/>
      <c r="C75" s="47"/>
      <c r="D75" s="47"/>
      <c r="E75" s="47"/>
      <c r="F75" s="47"/>
      <c r="G75" s="47"/>
      <c r="H75" s="48"/>
      <c r="I75" s="49"/>
    </row>
    <row r="76" spans="1:13" s="15" customFormat="1" ht="14.25" customHeight="1">
      <c r="A76" s="50" t="s">
        <v>89</v>
      </c>
      <c r="B76" s="51" t="s">
        <v>15</v>
      </c>
      <c r="C76" s="52">
        <f aca="true" t="shared" si="6" ref="C76:I76">C68+C70+C72+C74</f>
        <v>-2006760.02</v>
      </c>
      <c r="D76" s="52">
        <f t="shared" si="6"/>
        <v>434854.34</v>
      </c>
      <c r="E76" s="52">
        <f t="shared" si="6"/>
        <v>-584838.66</v>
      </c>
      <c r="F76" s="52">
        <f t="shared" si="6"/>
        <v>555287.04</v>
      </c>
      <c r="G76" s="52">
        <f t="shared" si="6"/>
        <v>-139276.12</v>
      </c>
      <c r="H76" s="52">
        <f t="shared" si="6"/>
        <v>98455.51</v>
      </c>
      <c r="I76" s="53">
        <f t="shared" si="6"/>
        <v>23107437.04</v>
      </c>
      <c r="J76" s="54"/>
      <c r="K76" s="54"/>
      <c r="L76" s="54"/>
      <c r="M76" s="54"/>
    </row>
    <row r="77" spans="1:9" s="15" customFormat="1" ht="14.25" customHeight="1">
      <c r="A77" s="14"/>
      <c r="B77" s="54"/>
      <c r="C77" s="55"/>
      <c r="D77" s="55"/>
      <c r="E77" s="55"/>
      <c r="F77" s="55"/>
      <c r="G77" s="55"/>
      <c r="H77" s="56"/>
      <c r="I77" s="57"/>
    </row>
    <row r="78" spans="1:9" s="15" customFormat="1" ht="14.25" customHeight="1">
      <c r="A78" s="42" t="s">
        <v>98</v>
      </c>
      <c r="B78" s="16" t="s">
        <v>13</v>
      </c>
      <c r="C78" s="35">
        <v>5950963.36</v>
      </c>
      <c r="D78" s="35">
        <v>256814.37</v>
      </c>
      <c r="E78" s="35">
        <v>371573</v>
      </c>
      <c r="F78" s="35">
        <v>833938.19</v>
      </c>
      <c r="G78" s="35">
        <v>181866.52</v>
      </c>
      <c r="H78" s="36">
        <v>208000</v>
      </c>
      <c r="I78" s="37">
        <v>4691943.05</v>
      </c>
    </row>
    <row r="79" spans="1:9" s="15" customFormat="1" ht="14.25" customHeight="1">
      <c r="A79" s="14"/>
      <c r="C79" s="39"/>
      <c r="D79" s="39"/>
      <c r="E79" s="39"/>
      <c r="F79" s="39"/>
      <c r="G79" s="39"/>
      <c r="H79" s="40"/>
      <c r="I79" s="41"/>
    </row>
    <row r="80" spans="1:9" s="15" customFormat="1" ht="14.25" customHeight="1">
      <c r="A80" s="42" t="s">
        <v>45</v>
      </c>
      <c r="B80" s="16" t="s">
        <v>13</v>
      </c>
      <c r="C80" s="35">
        <v>0</v>
      </c>
      <c r="D80" s="35">
        <v>0</v>
      </c>
      <c r="E80" s="35">
        <v>0</v>
      </c>
      <c r="F80" s="35">
        <v>0</v>
      </c>
      <c r="G80" s="35">
        <v>0</v>
      </c>
      <c r="H80" s="36">
        <v>0</v>
      </c>
      <c r="I80" s="37">
        <v>0</v>
      </c>
    </row>
    <row r="81" spans="1:9" s="15" customFormat="1" ht="14.25" customHeight="1">
      <c r="A81" s="14"/>
      <c r="C81" s="47"/>
      <c r="D81" s="47"/>
      <c r="E81" s="47"/>
      <c r="F81" s="47"/>
      <c r="G81" s="47"/>
      <c r="H81" s="48"/>
      <c r="I81" s="49" t="s">
        <v>1</v>
      </c>
    </row>
    <row r="82" spans="1:13" s="15" customFormat="1" ht="14.25" customHeight="1">
      <c r="A82" s="58" t="s">
        <v>46</v>
      </c>
      <c r="B82" s="51" t="s">
        <v>15</v>
      </c>
      <c r="C82" s="52">
        <f aca="true" t="shared" si="7" ref="C82:I82">C76+C78+C80</f>
        <v>3944203.34</v>
      </c>
      <c r="D82" s="52">
        <f t="shared" si="7"/>
        <v>691668.71</v>
      </c>
      <c r="E82" s="52">
        <f t="shared" si="7"/>
        <v>-213265.66</v>
      </c>
      <c r="F82" s="52">
        <f t="shared" si="7"/>
        <v>1389225.23</v>
      </c>
      <c r="G82" s="52">
        <f t="shared" si="7"/>
        <v>42590.4</v>
      </c>
      <c r="H82" s="52">
        <f t="shared" si="7"/>
        <v>306455.51</v>
      </c>
      <c r="I82" s="53">
        <f t="shared" si="7"/>
        <v>27799380.09</v>
      </c>
      <c r="J82" s="54"/>
      <c r="K82" s="54"/>
      <c r="L82" s="54"/>
      <c r="M82" s="54"/>
    </row>
    <row r="83" spans="1:9" s="15" customFormat="1" ht="14.25" customHeight="1">
      <c r="A83" s="14"/>
      <c r="C83" s="55"/>
      <c r="D83" s="55"/>
      <c r="E83" s="55"/>
      <c r="F83" s="55"/>
      <c r="G83" s="55"/>
      <c r="H83" s="56"/>
      <c r="I83" s="57"/>
    </row>
    <row r="84" spans="1:9" s="15" customFormat="1" ht="14.25" customHeight="1">
      <c r="A84" s="42" t="s">
        <v>47</v>
      </c>
      <c r="C84" s="47"/>
      <c r="D84" s="47"/>
      <c r="E84" s="47"/>
      <c r="F84" s="47"/>
      <c r="G84" s="47"/>
      <c r="H84" s="48"/>
      <c r="I84" s="49"/>
    </row>
    <row r="85" spans="1:9" s="15" customFormat="1" ht="14.25" customHeight="1">
      <c r="A85" s="46" t="s">
        <v>86</v>
      </c>
      <c r="B85" s="16" t="s">
        <v>14</v>
      </c>
      <c r="C85" s="43">
        <v>-5482071.86</v>
      </c>
      <c r="D85" s="43">
        <v>-213309.79</v>
      </c>
      <c r="E85" s="43">
        <v>-11589.44</v>
      </c>
      <c r="F85" s="43">
        <v>-1336251.08</v>
      </c>
      <c r="G85" s="43">
        <v>-43979.05</v>
      </c>
      <c r="H85" s="44">
        <v>-196350</v>
      </c>
      <c r="I85" s="45">
        <v>-8404308.63</v>
      </c>
    </row>
    <row r="86" spans="1:9" s="15" customFormat="1" ht="14.25" customHeight="1">
      <c r="A86" s="14"/>
      <c r="C86" s="39"/>
      <c r="D86" s="39"/>
      <c r="E86" s="39"/>
      <c r="F86" s="39"/>
      <c r="G86" s="39"/>
      <c r="H86" s="40"/>
      <c r="I86" s="41"/>
    </row>
    <row r="87" spans="1:9" s="15" customFormat="1" ht="14.25" customHeight="1">
      <c r="A87" s="42" t="s">
        <v>107</v>
      </c>
      <c r="B87" s="16" t="s">
        <v>14</v>
      </c>
      <c r="C87" s="43">
        <v>0</v>
      </c>
      <c r="D87" s="43">
        <v>0</v>
      </c>
      <c r="E87" s="43">
        <v>0</v>
      </c>
      <c r="F87" s="43">
        <v>0</v>
      </c>
      <c r="G87" s="43">
        <v>0</v>
      </c>
      <c r="H87" s="44">
        <v>0</v>
      </c>
      <c r="I87" s="45">
        <v>0</v>
      </c>
    </row>
    <row r="88" spans="1:9" s="15" customFormat="1" ht="14.25" customHeight="1">
      <c r="A88" s="14"/>
      <c r="C88" s="55"/>
      <c r="D88" s="55"/>
      <c r="E88" s="55"/>
      <c r="F88" s="55"/>
      <c r="G88" s="55"/>
      <c r="H88" s="56"/>
      <c r="I88" s="57"/>
    </row>
    <row r="89" spans="1:9" s="15" customFormat="1" ht="14.25" customHeight="1">
      <c r="A89" s="42" t="s">
        <v>108</v>
      </c>
      <c r="B89" s="16" t="s">
        <v>44</v>
      </c>
      <c r="C89" s="35">
        <v>0</v>
      </c>
      <c r="D89" s="35">
        <v>0</v>
      </c>
      <c r="E89" s="35">
        <v>-754.83</v>
      </c>
      <c r="F89" s="35">
        <v>0</v>
      </c>
      <c r="G89" s="35">
        <v>-2609.59</v>
      </c>
      <c r="H89" s="36">
        <v>0</v>
      </c>
      <c r="I89" s="37">
        <v>0</v>
      </c>
    </row>
    <row r="90" spans="1:9" s="15" customFormat="1" ht="14.25" customHeight="1">
      <c r="A90" s="147" t="s">
        <v>104</v>
      </c>
      <c r="B90" s="16"/>
      <c r="C90" s="35"/>
      <c r="D90" s="35"/>
      <c r="E90" s="35"/>
      <c r="F90" s="35"/>
      <c r="G90" s="35"/>
      <c r="H90" s="36"/>
      <c r="I90" s="37"/>
    </row>
    <row r="91" spans="1:10" s="15" customFormat="1" ht="14.25" customHeight="1">
      <c r="A91" s="14"/>
      <c r="B91" s="16" t="s">
        <v>14</v>
      </c>
      <c r="C91" s="43">
        <v>0</v>
      </c>
      <c r="D91" s="43">
        <v>0</v>
      </c>
      <c r="E91" s="43">
        <v>0</v>
      </c>
      <c r="F91" s="43">
        <v>0</v>
      </c>
      <c r="G91" s="43">
        <v>0</v>
      </c>
      <c r="H91" s="44">
        <v>0</v>
      </c>
      <c r="I91" s="45">
        <v>-7444402.85</v>
      </c>
      <c r="J91" s="102" t="s">
        <v>1</v>
      </c>
    </row>
    <row r="92" spans="1:9" s="15" customFormat="1" ht="14.25" customHeight="1">
      <c r="A92" s="42" t="s">
        <v>48</v>
      </c>
      <c r="C92" s="55"/>
      <c r="D92" s="55"/>
      <c r="E92" s="55"/>
      <c r="F92" s="55"/>
      <c r="G92" s="55"/>
      <c r="H92" s="56"/>
      <c r="I92" s="57"/>
    </row>
    <row r="93" spans="1:9" s="15" customFormat="1" ht="14.25" customHeight="1">
      <c r="A93" s="14"/>
      <c r="B93" s="16" t="s">
        <v>44</v>
      </c>
      <c r="C93" s="158">
        <f>-317273.69+206232.18</f>
        <v>-111041.51</v>
      </c>
      <c r="D93" s="158">
        <f>-12516.45+8362.64</f>
        <v>-4153.81</v>
      </c>
      <c r="E93" s="158">
        <f>82.18-382.56</f>
        <v>-300.38</v>
      </c>
      <c r="F93" s="158">
        <f>-80087.11+39997.15</f>
        <v>-40089.96</v>
      </c>
      <c r="G93" s="158">
        <f>-8061.37+1907.61</f>
        <v>-6153.76</v>
      </c>
      <c r="H93" s="36">
        <v>0</v>
      </c>
      <c r="I93" s="59">
        <v>0</v>
      </c>
    </row>
    <row r="94" spans="1:9" s="15" customFormat="1" ht="14.25" customHeight="1">
      <c r="A94" s="42" t="s">
        <v>49</v>
      </c>
      <c r="C94" s="55"/>
      <c r="D94" s="55"/>
      <c r="E94" s="55"/>
      <c r="F94" s="55"/>
      <c r="G94" s="55"/>
      <c r="H94" s="56"/>
      <c r="I94" s="57"/>
    </row>
    <row r="95" spans="1:9" s="15" customFormat="1" ht="14.25" customHeight="1">
      <c r="A95" s="42"/>
      <c r="C95" s="55"/>
      <c r="D95" s="55"/>
      <c r="E95" s="55"/>
      <c r="F95" s="55"/>
      <c r="G95" s="55"/>
      <c r="H95" s="56"/>
      <c r="I95" s="57"/>
    </row>
    <row r="96" spans="1:9" s="15" customFormat="1" ht="14.25" customHeight="1">
      <c r="A96" s="58" t="s">
        <v>50</v>
      </c>
      <c r="B96" s="51" t="s">
        <v>15</v>
      </c>
      <c r="C96" s="52">
        <f aca="true" t="shared" si="8" ref="C96:I96">(C82+C85+C87+C89+C91+C93)</f>
        <v>-1648910.03</v>
      </c>
      <c r="D96" s="52">
        <f t="shared" si="8"/>
        <v>474205.11</v>
      </c>
      <c r="E96" s="52">
        <f t="shared" si="8"/>
        <v>-225910.31</v>
      </c>
      <c r="F96" s="52">
        <f t="shared" si="8"/>
        <v>12884.19</v>
      </c>
      <c r="G96" s="52">
        <f t="shared" si="8"/>
        <v>-10152</v>
      </c>
      <c r="H96" s="52">
        <f t="shared" si="8"/>
        <v>110105.51</v>
      </c>
      <c r="I96" s="53">
        <f t="shared" si="8"/>
        <v>11950668.61</v>
      </c>
    </row>
    <row r="97" spans="1:9" s="15" customFormat="1" ht="14.25" customHeight="1">
      <c r="A97" s="14"/>
      <c r="C97" s="55"/>
      <c r="D97" s="55"/>
      <c r="E97" s="55"/>
      <c r="F97" s="55"/>
      <c r="G97" s="55"/>
      <c r="H97" s="56"/>
      <c r="I97" s="57"/>
    </row>
    <row r="98" spans="1:9" s="15" customFormat="1" ht="14.25" customHeight="1">
      <c r="A98" s="42" t="s">
        <v>16</v>
      </c>
      <c r="B98" s="16" t="s">
        <v>13</v>
      </c>
      <c r="C98" s="103">
        <f>-C91</f>
        <v>0</v>
      </c>
      <c r="D98" s="103">
        <f aca="true" t="shared" si="9" ref="D98:I98">-D91</f>
        <v>0</v>
      </c>
      <c r="E98" s="103">
        <f t="shared" si="9"/>
        <v>0</v>
      </c>
      <c r="F98" s="103">
        <f t="shared" si="9"/>
        <v>0</v>
      </c>
      <c r="G98" s="103">
        <f t="shared" si="9"/>
        <v>0</v>
      </c>
      <c r="H98" s="103">
        <f t="shared" si="9"/>
        <v>0</v>
      </c>
      <c r="I98" s="67">
        <f t="shared" si="9"/>
        <v>7444402.85</v>
      </c>
    </row>
    <row r="99" spans="1:9" s="15" customFormat="1" ht="14.25" customHeight="1">
      <c r="A99" s="14"/>
      <c r="C99" s="55"/>
      <c r="D99" s="55"/>
      <c r="E99" s="55"/>
      <c r="F99" s="55"/>
      <c r="G99" s="55"/>
      <c r="H99" s="56"/>
      <c r="I99" s="57"/>
    </row>
    <row r="100" spans="1:9" s="15" customFormat="1" ht="14.25" customHeight="1">
      <c r="A100" s="58" t="s">
        <v>51</v>
      </c>
      <c r="B100" s="51" t="s">
        <v>15</v>
      </c>
      <c r="C100" s="52">
        <f aca="true" t="shared" si="10" ref="C100:I100">C96+C98</f>
        <v>-1648910.03</v>
      </c>
      <c r="D100" s="52">
        <f t="shared" si="10"/>
        <v>474205.11</v>
      </c>
      <c r="E100" s="52">
        <f t="shared" si="10"/>
        <v>-225910.31</v>
      </c>
      <c r="F100" s="52">
        <f t="shared" si="10"/>
        <v>12884.19</v>
      </c>
      <c r="G100" s="52">
        <f t="shared" si="10"/>
        <v>-10152</v>
      </c>
      <c r="H100" s="52">
        <f t="shared" si="10"/>
        <v>110105.51</v>
      </c>
      <c r="I100" s="53">
        <f t="shared" si="10"/>
        <v>19395071.46</v>
      </c>
    </row>
    <row r="101" spans="1:9" s="15" customFormat="1" ht="14.25" customHeight="1">
      <c r="A101" s="14"/>
      <c r="C101" s="55"/>
      <c r="D101" s="55"/>
      <c r="E101" s="55"/>
      <c r="F101" s="55"/>
      <c r="G101" s="55"/>
      <c r="H101" s="56"/>
      <c r="I101" s="57"/>
    </row>
    <row r="102" spans="1:9" s="15" customFormat="1" ht="14.25" customHeight="1">
      <c r="A102" s="42" t="s">
        <v>109</v>
      </c>
      <c r="B102" s="16" t="s">
        <v>52</v>
      </c>
      <c r="C102" s="35">
        <v>2424225.05</v>
      </c>
      <c r="D102" s="35">
        <v>89139.02</v>
      </c>
      <c r="E102" s="35">
        <v>35649.16</v>
      </c>
      <c r="F102" s="35">
        <v>511746.88</v>
      </c>
      <c r="G102" s="35">
        <v>55880.91</v>
      </c>
      <c r="H102" s="36">
        <v>17328.83</v>
      </c>
      <c r="I102" s="37">
        <v>-256072.39</v>
      </c>
    </row>
    <row r="103" spans="1:9" s="15" customFormat="1" ht="14.25" customHeight="1">
      <c r="A103" s="147" t="s">
        <v>106</v>
      </c>
      <c r="C103" s="47"/>
      <c r="D103" s="47"/>
      <c r="E103" s="47"/>
      <c r="F103" s="47" t="s">
        <v>1</v>
      </c>
      <c r="G103" s="47"/>
      <c r="H103" s="48"/>
      <c r="I103" s="49"/>
    </row>
    <row r="104" spans="1:9" s="15" customFormat="1" ht="14.25" customHeight="1">
      <c r="A104" s="14"/>
      <c r="B104" s="16"/>
      <c r="C104" s="35"/>
      <c r="D104" s="35"/>
      <c r="E104" s="35"/>
      <c r="F104" s="35"/>
      <c r="G104" s="35"/>
      <c r="H104" s="36"/>
      <c r="I104" s="37"/>
    </row>
    <row r="105" spans="1:9" s="65" customFormat="1" ht="14.25" customHeight="1">
      <c r="A105" s="58" t="s">
        <v>87</v>
      </c>
      <c r="B105" s="51" t="s">
        <v>14</v>
      </c>
      <c r="C105" s="62">
        <v>0</v>
      </c>
      <c r="D105" s="62">
        <v>0</v>
      </c>
      <c r="E105" s="62">
        <v>0</v>
      </c>
      <c r="F105" s="62">
        <v>0</v>
      </c>
      <c r="G105" s="62">
        <v>0</v>
      </c>
      <c r="H105" s="62">
        <v>0</v>
      </c>
      <c r="I105" s="63">
        <v>0</v>
      </c>
    </row>
    <row r="106" spans="1:9" s="104" customFormat="1" ht="14.25" customHeight="1" thickBot="1">
      <c r="A106" s="42" t="s">
        <v>53</v>
      </c>
      <c r="B106" s="17" t="s">
        <v>15</v>
      </c>
      <c r="C106" s="66">
        <f aca="true" t="shared" si="11" ref="C106:I106">C100+C102+C105</f>
        <v>775315.02</v>
      </c>
      <c r="D106" s="66">
        <f t="shared" si="11"/>
        <v>563344.13</v>
      </c>
      <c r="E106" s="66">
        <f t="shared" si="11"/>
        <v>-190261.15</v>
      </c>
      <c r="F106" s="66">
        <f t="shared" si="11"/>
        <v>524631.07</v>
      </c>
      <c r="G106" s="66">
        <f t="shared" si="11"/>
        <v>45728.91</v>
      </c>
      <c r="H106" s="66">
        <f t="shared" si="11"/>
        <v>127434.34</v>
      </c>
      <c r="I106" s="67">
        <f t="shared" si="11"/>
        <v>19138999.07</v>
      </c>
    </row>
    <row r="107" spans="1:9" s="15" customFormat="1" ht="14.25" customHeight="1" thickTop="1">
      <c r="A107" s="68" t="s">
        <v>54</v>
      </c>
      <c r="B107" s="65"/>
      <c r="C107" s="69">
        <v>6362029.95</v>
      </c>
      <c r="D107" s="69">
        <v>249163.23</v>
      </c>
      <c r="E107" s="69">
        <v>2610.83</v>
      </c>
      <c r="F107" s="69">
        <v>800154.59</v>
      </c>
      <c r="G107" s="69">
        <v>29936.61</v>
      </c>
      <c r="H107" s="69">
        <v>1090</v>
      </c>
      <c r="I107" s="70">
        <v>4101321.02</v>
      </c>
    </row>
    <row r="108" spans="1:7" s="15" customFormat="1" ht="14.25" customHeight="1">
      <c r="A108" s="72" t="s">
        <v>105</v>
      </c>
      <c r="B108" s="26"/>
      <c r="C108" s="26"/>
      <c r="D108" s="26"/>
      <c r="E108" s="26"/>
      <c r="F108" s="26"/>
      <c r="G108" s="26"/>
    </row>
    <row r="109" s="15" customFormat="1" ht="14.25" customHeight="1"/>
    <row r="110" s="106" customFormat="1" ht="14.25" customHeight="1">
      <c r="A110" s="105"/>
    </row>
    <row r="111" spans="1:8" s="108" customFormat="1" ht="14.25" customHeight="1">
      <c r="A111" s="107" t="str">
        <f>A1</f>
        <v>SCHOOL DISTRICT/CHARTER: </v>
      </c>
      <c r="G111" s="108" t="s">
        <v>0</v>
      </c>
      <c r="H111" s="109" t="str">
        <f>H1</f>
        <v>DONA ANA</v>
      </c>
    </row>
    <row r="112" spans="1:8" s="108" customFormat="1" ht="14.25" customHeight="1">
      <c r="A112" s="107" t="str">
        <f>A2</f>
        <v>Month/Quarter:     December 2008</v>
      </c>
      <c r="G112" s="108" t="str">
        <f>G2</f>
        <v>PED No.:</v>
      </c>
      <c r="H112" s="109">
        <f>H2</f>
        <v>19</v>
      </c>
    </row>
    <row r="113" spans="1:8" s="15" customFormat="1" ht="14.25" customHeight="1">
      <c r="A113" s="93"/>
      <c r="H113" s="95"/>
    </row>
    <row r="114" spans="1:9" s="15" customFormat="1" ht="14.25" customHeight="1">
      <c r="A114" s="97"/>
      <c r="B114" s="98"/>
      <c r="C114" s="99" t="s">
        <v>19</v>
      </c>
      <c r="D114" s="99" t="s">
        <v>70</v>
      </c>
      <c r="E114" s="99" t="s">
        <v>70</v>
      </c>
      <c r="F114" s="99" t="s">
        <v>70</v>
      </c>
      <c r="G114" s="99" t="s">
        <v>72</v>
      </c>
      <c r="H114" s="99" t="s">
        <v>72</v>
      </c>
      <c r="I114" s="100" t="s">
        <v>73</v>
      </c>
    </row>
    <row r="115" spans="1:9" s="15" customFormat="1" ht="14.25" customHeight="1">
      <c r="A115" s="14"/>
      <c r="C115" s="16" t="s">
        <v>67</v>
      </c>
      <c r="D115" s="16" t="s">
        <v>68</v>
      </c>
      <c r="E115" s="17" t="s">
        <v>69</v>
      </c>
      <c r="F115" s="16" t="s">
        <v>71</v>
      </c>
      <c r="G115" s="17" t="s">
        <v>25</v>
      </c>
      <c r="H115" s="17" t="s">
        <v>26</v>
      </c>
      <c r="I115" s="18" t="s">
        <v>27</v>
      </c>
    </row>
    <row r="116" spans="1:9" s="24" customFormat="1" ht="14.25" customHeight="1">
      <c r="A116" s="19"/>
      <c r="B116" s="20"/>
      <c r="C116" s="110" t="s">
        <v>23</v>
      </c>
      <c r="D116" s="110" t="s">
        <v>24</v>
      </c>
      <c r="E116" s="110" t="s">
        <v>28</v>
      </c>
      <c r="F116" s="110" t="s">
        <v>29</v>
      </c>
      <c r="G116" s="110" t="s">
        <v>30</v>
      </c>
      <c r="H116" s="110" t="s">
        <v>31</v>
      </c>
      <c r="I116" s="101" t="s">
        <v>32</v>
      </c>
    </row>
    <row r="117" spans="1:9" s="15" customFormat="1" ht="14.25" customHeight="1">
      <c r="A117" s="25"/>
      <c r="B117" s="26"/>
      <c r="C117" s="26"/>
      <c r="D117" s="27"/>
      <c r="E117" s="26"/>
      <c r="F117" s="27"/>
      <c r="G117" s="27"/>
      <c r="H117" s="26"/>
      <c r="I117" s="28"/>
    </row>
    <row r="118" spans="1:9" s="15" customFormat="1" ht="14.25" customHeight="1">
      <c r="A118" s="29" t="s">
        <v>100</v>
      </c>
      <c r="B118" s="30"/>
      <c r="C118" s="31"/>
      <c r="D118" s="31"/>
      <c r="E118" s="31"/>
      <c r="F118" s="31"/>
      <c r="G118" s="31"/>
      <c r="H118" s="64"/>
      <c r="I118" s="111"/>
    </row>
    <row r="119" spans="1:9" s="15" customFormat="1" ht="14.25" customHeight="1">
      <c r="A119" s="34" t="s">
        <v>101</v>
      </c>
      <c r="B119" s="16" t="s">
        <v>13</v>
      </c>
      <c r="C119" s="35">
        <v>-837291.56</v>
      </c>
      <c r="D119" s="35">
        <v>1022274.66</v>
      </c>
      <c r="E119" s="35">
        <v>-1603377.73</v>
      </c>
      <c r="F119" s="35">
        <v>0</v>
      </c>
      <c r="G119" s="35">
        <v>0</v>
      </c>
      <c r="H119" s="36">
        <v>563956.91</v>
      </c>
      <c r="I119" s="37">
        <v>0</v>
      </c>
    </row>
    <row r="120" spans="1:9" s="15" customFormat="1" ht="14.25" customHeight="1">
      <c r="A120" s="38"/>
      <c r="C120" s="39"/>
      <c r="D120" s="39"/>
      <c r="E120" s="39"/>
      <c r="F120" s="39"/>
      <c r="G120" s="39"/>
      <c r="H120" s="40"/>
      <c r="I120" s="41"/>
    </row>
    <row r="121" spans="1:9" s="15" customFormat="1" ht="14.25" customHeight="1">
      <c r="A121" s="42" t="s">
        <v>85</v>
      </c>
      <c r="B121" s="16" t="s">
        <v>14</v>
      </c>
      <c r="C121" s="43">
        <v>0</v>
      </c>
      <c r="D121" s="43">
        <v>0</v>
      </c>
      <c r="E121" s="43">
        <v>0</v>
      </c>
      <c r="F121" s="43">
        <v>0</v>
      </c>
      <c r="G121" s="43">
        <v>0</v>
      </c>
      <c r="H121" s="44">
        <v>0</v>
      </c>
      <c r="I121" s="45">
        <v>0</v>
      </c>
    </row>
    <row r="122" spans="1:9" s="15" customFormat="1" ht="14.25" customHeight="1">
      <c r="A122" s="149"/>
      <c r="B122" s="16" t="s">
        <v>1</v>
      </c>
      <c r="C122" s="39"/>
      <c r="D122" s="39"/>
      <c r="E122" s="39"/>
      <c r="F122" s="39"/>
      <c r="G122" s="39"/>
      <c r="H122" s="40"/>
      <c r="I122" s="41"/>
    </row>
    <row r="123" spans="1:9" s="15" customFormat="1" ht="14.25" customHeight="1">
      <c r="A123" s="42" t="s">
        <v>84</v>
      </c>
      <c r="B123" s="16" t="s">
        <v>52</v>
      </c>
      <c r="C123" s="35">
        <v>-75562.48</v>
      </c>
      <c r="D123" s="35">
        <v>0</v>
      </c>
      <c r="E123" s="35">
        <v>13208</v>
      </c>
      <c r="F123" s="35">
        <v>0</v>
      </c>
      <c r="G123" s="35">
        <v>0</v>
      </c>
      <c r="H123" s="35">
        <v>-541176.69</v>
      </c>
      <c r="I123" s="35">
        <v>0</v>
      </c>
    </row>
    <row r="124" spans="1:9" s="15" customFormat="1" ht="14.25" customHeight="1">
      <c r="A124" s="46"/>
      <c r="B124" s="16"/>
      <c r="C124" s="39"/>
      <c r="D124" s="39"/>
      <c r="E124" s="39"/>
      <c r="F124" s="39"/>
      <c r="G124" s="39"/>
      <c r="H124" s="40"/>
      <c r="I124" s="41"/>
    </row>
    <row r="125" spans="1:9" s="15" customFormat="1" ht="14.25" customHeight="1">
      <c r="A125" s="29" t="s">
        <v>88</v>
      </c>
      <c r="B125" s="16" t="s">
        <v>13</v>
      </c>
      <c r="C125" s="35">
        <v>0</v>
      </c>
      <c r="D125" s="35">
        <v>0</v>
      </c>
      <c r="E125" s="35">
        <v>0</v>
      </c>
      <c r="F125" s="35">
        <v>0</v>
      </c>
      <c r="G125" s="35">
        <v>0</v>
      </c>
      <c r="H125" s="35">
        <v>0</v>
      </c>
      <c r="I125" s="37">
        <v>0</v>
      </c>
    </row>
    <row r="126" spans="1:9" s="15" customFormat="1" ht="14.25" customHeight="1">
      <c r="A126" s="14"/>
      <c r="C126" s="47"/>
      <c r="D126" s="47"/>
      <c r="E126" s="47"/>
      <c r="F126" s="47"/>
      <c r="G126" s="47"/>
      <c r="H126" s="48"/>
      <c r="I126" s="49"/>
    </row>
    <row r="127" spans="1:9" s="15" customFormat="1" ht="14.25" customHeight="1">
      <c r="A127" s="50" t="s">
        <v>89</v>
      </c>
      <c r="B127" s="51" t="s">
        <v>15</v>
      </c>
      <c r="C127" s="52">
        <f aca="true" t="shared" si="12" ref="C127:I127">C119+C121+C123+C125</f>
        <v>-912854.04</v>
      </c>
      <c r="D127" s="52">
        <f t="shared" si="12"/>
        <v>1022274.66</v>
      </c>
      <c r="E127" s="52">
        <f t="shared" si="12"/>
        <v>-1590169.73</v>
      </c>
      <c r="F127" s="52">
        <f t="shared" si="12"/>
        <v>0</v>
      </c>
      <c r="G127" s="52">
        <f t="shared" si="12"/>
        <v>0</v>
      </c>
      <c r="H127" s="52">
        <f t="shared" si="12"/>
        <v>22780.22</v>
      </c>
      <c r="I127" s="53">
        <f t="shared" si="12"/>
        <v>0</v>
      </c>
    </row>
    <row r="128" spans="1:9" s="15" customFormat="1" ht="14.25" customHeight="1">
      <c r="A128" s="14"/>
      <c r="B128" s="54"/>
      <c r="C128" s="55"/>
      <c r="D128" s="55"/>
      <c r="E128" s="55"/>
      <c r="F128" s="55"/>
      <c r="G128" s="55"/>
      <c r="H128" s="56"/>
      <c r="I128" s="57"/>
    </row>
    <row r="129" spans="1:9" s="15" customFormat="1" ht="14.25" customHeight="1">
      <c r="A129" s="42" t="s">
        <v>98</v>
      </c>
      <c r="B129" s="16" t="s">
        <v>13</v>
      </c>
      <c r="C129" s="35">
        <v>0</v>
      </c>
      <c r="D129" s="35">
        <v>3118.26</v>
      </c>
      <c r="E129" s="35">
        <v>1215407.33</v>
      </c>
      <c r="F129" s="35">
        <v>0</v>
      </c>
      <c r="G129" s="35">
        <v>0</v>
      </c>
      <c r="H129" s="36">
        <v>724039.74</v>
      </c>
      <c r="I129" s="37">
        <v>0</v>
      </c>
    </row>
    <row r="130" spans="1:9" s="15" customFormat="1" ht="14.25" customHeight="1">
      <c r="A130" s="14"/>
      <c r="C130" s="39"/>
      <c r="D130" s="39"/>
      <c r="E130" s="39"/>
      <c r="F130" s="39"/>
      <c r="G130" s="39"/>
      <c r="H130" s="40"/>
      <c r="I130" s="41"/>
    </row>
    <row r="131" spans="1:10" s="15" customFormat="1" ht="14.25" customHeight="1">
      <c r="A131" s="42" t="s">
        <v>45</v>
      </c>
      <c r="B131" s="16" t="s">
        <v>13</v>
      </c>
      <c r="C131" s="35">
        <v>0</v>
      </c>
      <c r="D131" s="35">
        <v>0</v>
      </c>
      <c r="E131" s="35">
        <v>0</v>
      </c>
      <c r="F131" s="35">
        <v>0</v>
      </c>
      <c r="G131" s="35">
        <v>0</v>
      </c>
      <c r="H131" s="36">
        <v>0</v>
      </c>
      <c r="I131" s="37">
        <v>0</v>
      </c>
      <c r="J131" s="60"/>
    </row>
    <row r="132" spans="1:9" s="15" customFormat="1" ht="14.25" customHeight="1">
      <c r="A132" s="14"/>
      <c r="C132" s="47"/>
      <c r="D132" s="47"/>
      <c r="E132" s="47"/>
      <c r="F132" s="47"/>
      <c r="G132" s="47"/>
      <c r="H132" s="48"/>
      <c r="I132" s="49"/>
    </row>
    <row r="133" spans="1:16" s="15" customFormat="1" ht="14.25" customHeight="1">
      <c r="A133" s="58" t="s">
        <v>46</v>
      </c>
      <c r="B133" s="51" t="s">
        <v>15</v>
      </c>
      <c r="C133" s="52">
        <f aca="true" t="shared" si="13" ref="C133:I133">C127+C129+C131</f>
        <v>-912854.04</v>
      </c>
      <c r="D133" s="52">
        <f t="shared" si="13"/>
        <v>1025392.92</v>
      </c>
      <c r="E133" s="52">
        <f t="shared" si="13"/>
        <v>-374762.4</v>
      </c>
      <c r="F133" s="52">
        <f t="shared" si="13"/>
        <v>0</v>
      </c>
      <c r="G133" s="52">
        <f t="shared" si="13"/>
        <v>0</v>
      </c>
      <c r="H133" s="52">
        <f t="shared" si="13"/>
        <v>746819.96</v>
      </c>
      <c r="I133" s="53">
        <f t="shared" si="13"/>
        <v>0</v>
      </c>
      <c r="J133" s="54"/>
      <c r="K133" s="54"/>
      <c r="L133" s="54"/>
      <c r="M133" s="54"/>
      <c r="N133" s="54"/>
      <c r="O133" s="54"/>
      <c r="P133" s="54"/>
    </row>
    <row r="134" spans="1:9" s="15" customFormat="1" ht="14.25" customHeight="1">
      <c r="A134" s="14"/>
      <c r="C134" s="55"/>
      <c r="D134" s="55"/>
      <c r="E134" s="55"/>
      <c r="F134" s="55"/>
      <c r="G134" s="55"/>
      <c r="H134" s="56"/>
      <c r="I134" s="57"/>
    </row>
    <row r="135" spans="1:9" s="15" customFormat="1" ht="14.25" customHeight="1">
      <c r="A135" s="42" t="s">
        <v>47</v>
      </c>
      <c r="C135" s="47"/>
      <c r="D135" s="47"/>
      <c r="E135" s="47"/>
      <c r="F135" s="47"/>
      <c r="G135" s="47"/>
      <c r="H135" s="48"/>
      <c r="I135" s="49"/>
    </row>
    <row r="136" spans="1:9" s="15" customFormat="1" ht="14.25" customHeight="1">
      <c r="A136" s="46" t="s">
        <v>86</v>
      </c>
      <c r="B136" s="16" t="s">
        <v>14</v>
      </c>
      <c r="C136" s="43">
        <v>0</v>
      </c>
      <c r="D136" s="43">
        <v>0</v>
      </c>
      <c r="E136" s="43">
        <v>-1201787.54</v>
      </c>
      <c r="F136" s="43">
        <v>0</v>
      </c>
      <c r="G136" s="43">
        <v>0</v>
      </c>
      <c r="H136" s="44">
        <v>-1416584.87</v>
      </c>
      <c r="I136" s="45">
        <v>0</v>
      </c>
    </row>
    <row r="137" spans="1:9" s="15" customFormat="1" ht="14.25" customHeight="1">
      <c r="A137" s="14"/>
      <c r="C137" s="39"/>
      <c r="D137" s="39"/>
      <c r="E137" s="39"/>
      <c r="F137" s="39"/>
      <c r="G137" s="39"/>
      <c r="H137" s="40"/>
      <c r="I137" s="41"/>
    </row>
    <row r="138" spans="1:9" s="15" customFormat="1" ht="14.25" customHeight="1">
      <c r="A138" s="42" t="s">
        <v>107</v>
      </c>
      <c r="B138" s="16" t="s">
        <v>14</v>
      </c>
      <c r="C138" s="43">
        <v>0</v>
      </c>
      <c r="D138" s="43">
        <v>0</v>
      </c>
      <c r="E138" s="43">
        <v>0</v>
      </c>
      <c r="F138" s="43">
        <v>0</v>
      </c>
      <c r="G138" s="43">
        <v>0</v>
      </c>
      <c r="H138" s="44">
        <v>0</v>
      </c>
      <c r="I138" s="45">
        <v>0</v>
      </c>
    </row>
    <row r="139" spans="1:9" s="15" customFormat="1" ht="14.25" customHeight="1">
      <c r="A139" s="14"/>
      <c r="C139" s="55"/>
      <c r="D139" s="55"/>
      <c r="E139" s="55"/>
      <c r="F139" s="55"/>
      <c r="G139" s="55"/>
      <c r="H139" s="56"/>
      <c r="I139" s="57"/>
    </row>
    <row r="140" spans="1:9" s="15" customFormat="1" ht="14.25" customHeight="1">
      <c r="A140" s="42" t="s">
        <v>108</v>
      </c>
      <c r="B140" s="16" t="s">
        <v>44</v>
      </c>
      <c r="C140" s="35">
        <v>0</v>
      </c>
      <c r="D140" s="35">
        <v>0</v>
      </c>
      <c r="E140" s="35">
        <v>0</v>
      </c>
      <c r="F140" s="35">
        <v>0</v>
      </c>
      <c r="G140" s="35">
        <v>0</v>
      </c>
      <c r="H140" s="36">
        <v>0</v>
      </c>
      <c r="I140" s="37">
        <v>0</v>
      </c>
    </row>
    <row r="141" spans="1:9" s="15" customFormat="1" ht="14.25" customHeight="1">
      <c r="A141" s="147" t="s">
        <v>104</v>
      </c>
      <c r="B141" s="16"/>
      <c r="C141" s="35"/>
      <c r="D141" s="35"/>
      <c r="E141" s="35"/>
      <c r="F141" s="35"/>
      <c r="G141" s="35"/>
      <c r="H141" s="36"/>
      <c r="I141" s="37"/>
    </row>
    <row r="142" spans="1:9" s="15" customFormat="1" ht="14.25" customHeight="1">
      <c r="A142" s="14"/>
      <c r="B142" s="16" t="s">
        <v>14</v>
      </c>
      <c r="C142" s="43">
        <v>0</v>
      </c>
      <c r="D142" s="43">
        <v>0</v>
      </c>
      <c r="E142" s="43">
        <v>0</v>
      </c>
      <c r="F142" s="43">
        <v>0</v>
      </c>
      <c r="G142" s="43">
        <v>0</v>
      </c>
      <c r="H142" s="44">
        <v>0</v>
      </c>
      <c r="I142" s="45">
        <v>0</v>
      </c>
    </row>
    <row r="143" spans="1:9" s="15" customFormat="1" ht="14.25" customHeight="1">
      <c r="A143" s="42" t="s">
        <v>48</v>
      </c>
      <c r="C143" s="55"/>
      <c r="D143" s="55"/>
      <c r="E143" s="55"/>
      <c r="F143" s="55"/>
      <c r="G143" s="55"/>
      <c r="H143" s="56"/>
      <c r="I143" s="57"/>
    </row>
    <row r="144" spans="1:9" s="15" customFormat="1" ht="14.25" customHeight="1">
      <c r="A144" s="14"/>
      <c r="B144" s="16" t="s">
        <v>44</v>
      </c>
      <c r="C144" s="112">
        <v>0</v>
      </c>
      <c r="D144" s="35">
        <v>0</v>
      </c>
      <c r="E144" s="35">
        <v>0</v>
      </c>
      <c r="F144" s="35">
        <v>0</v>
      </c>
      <c r="G144" s="35">
        <v>0</v>
      </c>
      <c r="H144" s="36">
        <v>0</v>
      </c>
      <c r="I144" s="59">
        <v>0</v>
      </c>
    </row>
    <row r="145" spans="1:9" s="15" customFormat="1" ht="14.25" customHeight="1">
      <c r="A145" s="42" t="s">
        <v>49</v>
      </c>
      <c r="C145" s="55"/>
      <c r="D145" s="55"/>
      <c r="E145" s="55"/>
      <c r="F145" s="55"/>
      <c r="G145" s="55"/>
      <c r="H145" s="56"/>
      <c r="I145" s="57"/>
    </row>
    <row r="146" spans="1:9" s="15" customFormat="1" ht="14.25" customHeight="1">
      <c r="A146" s="42"/>
      <c r="C146" s="55"/>
      <c r="D146" s="55"/>
      <c r="E146" s="55"/>
      <c r="F146" s="55"/>
      <c r="G146" s="55"/>
      <c r="H146" s="56"/>
      <c r="I146" s="57"/>
    </row>
    <row r="147" spans="1:9" s="15" customFormat="1" ht="14.25" customHeight="1">
      <c r="A147" s="58" t="s">
        <v>50</v>
      </c>
      <c r="B147" s="51" t="s">
        <v>15</v>
      </c>
      <c r="C147" s="52">
        <f aca="true" t="shared" si="14" ref="C147:H147">(C133+C136+C138+C140+C142+C144)</f>
        <v>-912854.04</v>
      </c>
      <c r="D147" s="52">
        <f t="shared" si="14"/>
        <v>1025392.92</v>
      </c>
      <c r="E147" s="52">
        <f t="shared" si="14"/>
        <v>-1576549.94</v>
      </c>
      <c r="F147" s="52">
        <f t="shared" si="14"/>
        <v>0</v>
      </c>
      <c r="G147" s="52">
        <f t="shared" si="14"/>
        <v>0</v>
      </c>
      <c r="H147" s="52">
        <f t="shared" si="14"/>
        <v>-669764.91</v>
      </c>
      <c r="I147" s="53">
        <f>I133+I136+I138+I140+I142+I144</f>
        <v>0</v>
      </c>
    </row>
    <row r="148" spans="1:9" s="15" customFormat="1" ht="14.25" customHeight="1">
      <c r="A148" s="14"/>
      <c r="C148" s="55"/>
      <c r="D148" s="55"/>
      <c r="E148" s="55"/>
      <c r="F148" s="55"/>
      <c r="G148" s="55"/>
      <c r="H148" s="56"/>
      <c r="I148" s="57"/>
    </row>
    <row r="149" spans="1:9" s="15" customFormat="1" ht="14.25" customHeight="1">
      <c r="A149" s="42" t="s">
        <v>16</v>
      </c>
      <c r="B149" s="16" t="s">
        <v>13</v>
      </c>
      <c r="C149" s="103">
        <f>-C142</f>
        <v>0</v>
      </c>
      <c r="D149" s="103">
        <f aca="true" t="shared" si="15" ref="D149:I149">-D142</f>
        <v>0</v>
      </c>
      <c r="E149" s="103">
        <f t="shared" si="15"/>
        <v>0</v>
      </c>
      <c r="F149" s="103">
        <f t="shared" si="15"/>
        <v>0</v>
      </c>
      <c r="G149" s="103">
        <f t="shared" si="15"/>
        <v>0</v>
      </c>
      <c r="H149" s="103">
        <f t="shared" si="15"/>
        <v>0</v>
      </c>
      <c r="I149" s="67">
        <f t="shared" si="15"/>
        <v>0</v>
      </c>
    </row>
    <row r="150" spans="1:9" s="15" customFormat="1" ht="14.25" customHeight="1">
      <c r="A150" s="14"/>
      <c r="C150" s="55"/>
      <c r="D150" s="55"/>
      <c r="E150" s="55"/>
      <c r="F150" s="55"/>
      <c r="G150" s="55"/>
      <c r="H150" s="56"/>
      <c r="I150" s="57"/>
    </row>
    <row r="151" spans="1:9" s="15" customFormat="1" ht="14.25" customHeight="1">
      <c r="A151" s="58" t="s">
        <v>51</v>
      </c>
      <c r="B151" s="51" t="s">
        <v>15</v>
      </c>
      <c r="C151" s="52">
        <f aca="true" t="shared" si="16" ref="C151:I151">C147+C149</f>
        <v>-912854.04</v>
      </c>
      <c r="D151" s="52">
        <f t="shared" si="16"/>
        <v>1025392.92</v>
      </c>
      <c r="E151" s="52">
        <f t="shared" si="16"/>
        <v>-1576549.94</v>
      </c>
      <c r="F151" s="52">
        <f t="shared" si="16"/>
        <v>0</v>
      </c>
      <c r="G151" s="52">
        <f t="shared" si="16"/>
        <v>0</v>
      </c>
      <c r="H151" s="52">
        <f t="shared" si="16"/>
        <v>-669764.91</v>
      </c>
      <c r="I151" s="53">
        <f t="shared" si="16"/>
        <v>0</v>
      </c>
    </row>
    <row r="152" spans="1:9" s="15" customFormat="1" ht="14.25" customHeight="1">
      <c r="A152" s="14"/>
      <c r="C152" s="55"/>
      <c r="D152" s="55"/>
      <c r="E152" s="55"/>
      <c r="F152" s="55"/>
      <c r="G152" s="55"/>
      <c r="H152" s="56"/>
      <c r="I152" s="57"/>
    </row>
    <row r="153" spans="1:9" s="15" customFormat="1" ht="14.25" customHeight="1">
      <c r="A153" s="42" t="s">
        <v>109</v>
      </c>
      <c r="B153" s="16" t="s">
        <v>52</v>
      </c>
      <c r="C153" s="35">
        <v>75562.48</v>
      </c>
      <c r="D153" s="35">
        <v>0</v>
      </c>
      <c r="E153" s="35">
        <v>-503827.94</v>
      </c>
      <c r="F153" s="35">
        <v>0</v>
      </c>
      <c r="G153" s="35">
        <v>0</v>
      </c>
      <c r="H153" s="36">
        <v>541154.41</v>
      </c>
      <c r="I153" s="37">
        <v>0</v>
      </c>
    </row>
    <row r="154" spans="1:9" s="15" customFormat="1" ht="14.25" customHeight="1">
      <c r="A154" s="147" t="s">
        <v>106</v>
      </c>
      <c r="C154" s="47"/>
      <c r="D154" s="47"/>
      <c r="E154" s="47"/>
      <c r="F154" s="47" t="s">
        <v>1</v>
      </c>
      <c r="G154" s="47"/>
      <c r="H154" s="48"/>
      <c r="I154" s="49"/>
    </row>
    <row r="155" spans="1:9" s="15" customFormat="1" ht="14.25" customHeight="1">
      <c r="A155" s="14"/>
      <c r="B155" s="16"/>
      <c r="C155" s="35"/>
      <c r="D155" s="35"/>
      <c r="E155" s="35"/>
      <c r="F155" s="35"/>
      <c r="G155" s="35"/>
      <c r="H155" s="36"/>
      <c r="I155" s="37"/>
    </row>
    <row r="156" spans="1:9" s="65" customFormat="1" ht="14.25" customHeight="1">
      <c r="A156" s="58" t="s">
        <v>87</v>
      </c>
      <c r="B156" s="51" t="s">
        <v>14</v>
      </c>
      <c r="C156" s="62">
        <v>0</v>
      </c>
      <c r="D156" s="62">
        <v>0</v>
      </c>
      <c r="E156" s="62">
        <v>0</v>
      </c>
      <c r="F156" s="62">
        <v>0</v>
      </c>
      <c r="G156" s="62">
        <v>0</v>
      </c>
      <c r="H156" s="62">
        <v>0</v>
      </c>
      <c r="I156" s="63">
        <v>0</v>
      </c>
    </row>
    <row r="157" spans="1:9" s="104" customFormat="1" ht="14.25" customHeight="1" thickBot="1">
      <c r="A157" s="42" t="s">
        <v>53</v>
      </c>
      <c r="B157" s="17" t="s">
        <v>15</v>
      </c>
      <c r="C157" s="113">
        <f aca="true" t="shared" si="17" ref="C157:I157">C151+C153+C156</f>
        <v>-837291.56</v>
      </c>
      <c r="D157" s="113">
        <f t="shared" si="17"/>
        <v>1025392.92</v>
      </c>
      <c r="E157" s="113">
        <f t="shared" si="17"/>
        <v>-2080377.88</v>
      </c>
      <c r="F157" s="113">
        <f t="shared" si="17"/>
        <v>0</v>
      </c>
      <c r="G157" s="113">
        <f t="shared" si="17"/>
        <v>0</v>
      </c>
      <c r="H157" s="113">
        <f t="shared" si="17"/>
        <v>-128610.5</v>
      </c>
      <c r="I157" s="114">
        <f t="shared" si="17"/>
        <v>0</v>
      </c>
    </row>
    <row r="158" spans="1:9" s="15" customFormat="1" ht="14.25" customHeight="1" thickTop="1">
      <c r="A158" s="68" t="s">
        <v>54</v>
      </c>
      <c r="B158" s="65"/>
      <c r="C158" s="69">
        <v>28013.88</v>
      </c>
      <c r="D158" s="69">
        <v>0</v>
      </c>
      <c r="E158" s="69">
        <v>145069.21</v>
      </c>
      <c r="F158" s="69">
        <v>0</v>
      </c>
      <c r="G158" s="69">
        <v>0</v>
      </c>
      <c r="H158" s="69">
        <v>1192351.41</v>
      </c>
      <c r="I158" s="70">
        <v>0</v>
      </c>
    </row>
    <row r="159" spans="1:7" s="15" customFormat="1" ht="14.25" customHeight="1">
      <c r="A159" s="72" t="s">
        <v>105</v>
      </c>
      <c r="B159" s="26"/>
      <c r="C159" s="26"/>
      <c r="D159" s="26"/>
      <c r="E159" s="26"/>
      <c r="F159" s="26"/>
      <c r="G159" s="26"/>
    </row>
    <row r="160" s="15" customFormat="1" ht="14.25" customHeight="1"/>
    <row r="161" s="106" customFormat="1" ht="14.25" customHeight="1">
      <c r="A161" s="105"/>
    </row>
    <row r="162" spans="1:9" s="115" customFormat="1" ht="14.25" customHeight="1">
      <c r="A162" s="107" t="str">
        <f>A1</f>
        <v>SCHOOL DISTRICT/CHARTER: </v>
      </c>
      <c r="B162" s="108"/>
      <c r="C162" s="108"/>
      <c r="D162" s="108"/>
      <c r="E162" s="108"/>
      <c r="F162" s="108"/>
      <c r="G162" s="108" t="s">
        <v>0</v>
      </c>
      <c r="H162" s="95" t="str">
        <f>H1</f>
        <v>DONA ANA</v>
      </c>
      <c r="I162" s="108"/>
    </row>
    <row r="163" spans="1:9" s="115" customFormat="1" ht="14.25" customHeight="1">
      <c r="A163" s="93" t="str">
        <f>A2</f>
        <v>Month/Quarter:     December 2008</v>
      </c>
      <c r="B163" s="15"/>
      <c r="C163" s="15"/>
      <c r="D163" s="15"/>
      <c r="E163" s="15"/>
      <c r="F163" s="15"/>
      <c r="G163" s="15" t="str">
        <f>G2</f>
        <v>PED No.:</v>
      </c>
      <c r="H163" s="95">
        <f>H2</f>
        <v>19</v>
      </c>
      <c r="I163" s="15"/>
    </row>
    <row r="164" spans="1:9" s="15" customFormat="1" ht="14.25" customHeight="1">
      <c r="A164" s="93"/>
      <c r="C164" s="54"/>
      <c r="D164" s="54"/>
      <c r="E164" s="54"/>
      <c r="F164" s="54"/>
      <c r="G164" s="54"/>
      <c r="I164" s="108"/>
    </row>
    <row r="165" spans="1:9" s="15" customFormat="1" ht="14.25" customHeight="1">
      <c r="A165" s="97"/>
      <c r="B165" s="98"/>
      <c r="C165" s="99" t="s">
        <v>74</v>
      </c>
      <c r="D165" s="99" t="s">
        <v>76</v>
      </c>
      <c r="E165" s="99" t="s">
        <v>34</v>
      </c>
      <c r="F165" s="99" t="s">
        <v>35</v>
      </c>
      <c r="G165" s="12" t="s">
        <v>36</v>
      </c>
      <c r="H165" s="12"/>
      <c r="I165" s="116"/>
    </row>
    <row r="166" spans="1:9" s="15" customFormat="1" ht="14.25" customHeight="1">
      <c r="A166" s="14"/>
      <c r="C166" s="16" t="s">
        <v>75</v>
      </c>
      <c r="D166" s="17" t="s">
        <v>37</v>
      </c>
      <c r="E166" s="16" t="s">
        <v>37</v>
      </c>
      <c r="F166" s="17" t="s">
        <v>38</v>
      </c>
      <c r="G166" s="17" t="s">
        <v>83</v>
      </c>
      <c r="H166" s="17"/>
      <c r="I166" s="117"/>
    </row>
    <row r="167" spans="1:9" s="24" customFormat="1" ht="14.25" customHeight="1">
      <c r="A167" s="19"/>
      <c r="B167" s="20"/>
      <c r="C167" s="110" t="s">
        <v>33</v>
      </c>
      <c r="D167" s="110" t="s">
        <v>77</v>
      </c>
      <c r="E167" s="110" t="s">
        <v>39</v>
      </c>
      <c r="F167" s="110">
        <v>42000</v>
      </c>
      <c r="G167" s="118">
        <v>43000</v>
      </c>
      <c r="H167" s="118"/>
      <c r="I167" s="119"/>
    </row>
    <row r="168" spans="1:9" s="15" customFormat="1" ht="14.25" customHeight="1">
      <c r="A168" s="25"/>
      <c r="B168" s="26"/>
      <c r="C168" s="26"/>
      <c r="D168" s="27"/>
      <c r="E168" s="27"/>
      <c r="F168" s="27"/>
      <c r="G168" s="120"/>
      <c r="H168" s="120"/>
      <c r="I168" s="117"/>
    </row>
    <row r="169" spans="1:9" s="15" customFormat="1" ht="14.25" customHeight="1">
      <c r="A169" s="29" t="s">
        <v>100</v>
      </c>
      <c r="B169" s="54"/>
      <c r="D169" s="64"/>
      <c r="E169" s="64"/>
      <c r="F169" s="64"/>
      <c r="G169" s="120"/>
      <c r="H169" s="120"/>
      <c r="I169" s="111"/>
    </row>
    <row r="170" spans="1:9" s="15" customFormat="1" ht="14.25" customHeight="1">
      <c r="A170" s="34" t="s">
        <v>101</v>
      </c>
      <c r="B170" s="16" t="s">
        <v>13</v>
      </c>
      <c r="C170" s="35">
        <v>832116.92</v>
      </c>
      <c r="D170" s="36">
        <v>0</v>
      </c>
      <c r="E170" s="36">
        <v>7150658.28</v>
      </c>
      <c r="F170" s="36">
        <v>0</v>
      </c>
      <c r="G170" s="121">
        <v>2416769.49</v>
      </c>
      <c r="H170" s="122"/>
      <c r="I170" s="117"/>
    </row>
    <row r="171" spans="1:9" s="15" customFormat="1" ht="14.25" customHeight="1">
      <c r="A171" s="38"/>
      <c r="C171" s="47"/>
      <c r="D171" s="48"/>
      <c r="E171" s="48"/>
      <c r="F171" s="48"/>
      <c r="G171" s="122"/>
      <c r="H171" s="122"/>
      <c r="I171" s="111"/>
    </row>
    <row r="172" spans="1:9" s="15" customFormat="1" ht="14.25" customHeight="1">
      <c r="A172" s="42" t="s">
        <v>85</v>
      </c>
      <c r="B172" s="16" t="s">
        <v>14</v>
      </c>
      <c r="C172" s="43">
        <v>0</v>
      </c>
      <c r="D172" s="44">
        <v>0</v>
      </c>
      <c r="E172" s="44">
        <v>0</v>
      </c>
      <c r="F172" s="44">
        <v>0</v>
      </c>
      <c r="G172" s="123">
        <v>0</v>
      </c>
      <c r="H172" s="122"/>
      <c r="I172" s="117"/>
    </row>
    <row r="173" spans="1:9" s="15" customFormat="1" ht="14.25" customHeight="1">
      <c r="A173" s="149"/>
      <c r="B173" s="16"/>
      <c r="C173" s="39"/>
      <c r="D173" s="40"/>
      <c r="E173" s="40"/>
      <c r="F173" s="40"/>
      <c r="G173" s="122"/>
      <c r="H173" s="122"/>
      <c r="I173" s="111"/>
    </row>
    <row r="174" spans="1:9" s="15" customFormat="1" ht="14.25" customHeight="1">
      <c r="A174" s="42" t="s">
        <v>84</v>
      </c>
      <c r="B174" s="16" t="s">
        <v>44</v>
      </c>
      <c r="C174" s="35">
        <v>4875.77</v>
      </c>
      <c r="D174" s="36">
        <v>0</v>
      </c>
      <c r="E174" s="36">
        <v>6676.68</v>
      </c>
      <c r="F174" s="36">
        <v>0</v>
      </c>
      <c r="G174" s="121">
        <v>0</v>
      </c>
      <c r="H174" s="122"/>
      <c r="I174" s="117"/>
    </row>
    <row r="175" spans="1:9" s="15" customFormat="1" ht="14.25" customHeight="1">
      <c r="A175" s="46"/>
      <c r="B175" s="16"/>
      <c r="C175" s="39"/>
      <c r="D175" s="40"/>
      <c r="E175" s="40"/>
      <c r="F175" s="40"/>
      <c r="G175" s="122"/>
      <c r="H175" s="122"/>
      <c r="I175" s="111"/>
    </row>
    <row r="176" spans="1:9" s="15" customFormat="1" ht="14.25" customHeight="1">
      <c r="A176" s="29" t="s">
        <v>88</v>
      </c>
      <c r="B176" s="16" t="s">
        <v>13</v>
      </c>
      <c r="C176" s="36">
        <v>0</v>
      </c>
      <c r="D176" s="36">
        <v>0</v>
      </c>
      <c r="E176" s="36">
        <v>0</v>
      </c>
      <c r="F176" s="36">
        <v>0</v>
      </c>
      <c r="G176" s="121">
        <v>0</v>
      </c>
      <c r="H176" s="122"/>
      <c r="I176" s="117"/>
    </row>
    <row r="177" spans="1:9" s="15" customFormat="1" ht="14.25" customHeight="1">
      <c r="A177" s="14"/>
      <c r="C177" s="47"/>
      <c r="D177" s="48"/>
      <c r="E177" s="48"/>
      <c r="F177" s="48"/>
      <c r="G177" s="122"/>
      <c r="H177" s="122"/>
      <c r="I177" s="111"/>
    </row>
    <row r="178" spans="1:9" s="15" customFormat="1" ht="14.25" customHeight="1">
      <c r="A178" s="50" t="s">
        <v>89</v>
      </c>
      <c r="B178" s="51" t="s">
        <v>15</v>
      </c>
      <c r="C178" s="52">
        <f>C170+C172+C174+C176</f>
        <v>836992.69</v>
      </c>
      <c r="D178" s="52">
        <f>D170+D172+D174+D176</f>
        <v>0</v>
      </c>
      <c r="E178" s="52">
        <f>E170+E172+E174+E176</f>
        <v>7157334.96</v>
      </c>
      <c r="F178" s="52">
        <f>F170+F172+F174+F176</f>
        <v>0</v>
      </c>
      <c r="G178" s="124">
        <f>G170+G172+G174+G176</f>
        <v>2416769.49</v>
      </c>
      <c r="H178" s="125"/>
      <c r="I178" s="126"/>
    </row>
    <row r="179" spans="1:9" s="15" customFormat="1" ht="14.25" customHeight="1">
      <c r="A179" s="14"/>
      <c r="C179" s="55"/>
      <c r="D179" s="56"/>
      <c r="E179" s="56"/>
      <c r="F179" s="56"/>
      <c r="G179" s="122"/>
      <c r="H179" s="122"/>
      <c r="I179" s="111"/>
    </row>
    <row r="180" spans="1:9" s="15" customFormat="1" ht="14.25" customHeight="1">
      <c r="A180" s="42" t="s">
        <v>98</v>
      </c>
      <c r="B180" s="16" t="s">
        <v>13</v>
      </c>
      <c r="C180" s="35">
        <v>1797000</v>
      </c>
      <c r="D180" s="36">
        <v>0</v>
      </c>
      <c r="E180" s="36">
        <v>539524.54</v>
      </c>
      <c r="F180" s="36">
        <v>0</v>
      </c>
      <c r="G180" s="121">
        <v>29509.71</v>
      </c>
      <c r="H180" s="122"/>
      <c r="I180" s="111">
        <f>+C19+D19+E19+F19+G19+H19+I19+C78+D78+E78+F78+G78+H78+I78+C129+D129+E129+F129+G129+H129+I129+C180+D180+E180+F180+G180</f>
        <v>83919863.46</v>
      </c>
    </row>
    <row r="181" spans="1:9" s="15" customFormat="1" ht="14.25" customHeight="1">
      <c r="A181" s="14"/>
      <c r="C181" s="39"/>
      <c r="D181" s="40"/>
      <c r="E181" s="40"/>
      <c r="F181" s="40"/>
      <c r="G181" s="122"/>
      <c r="H181" s="122"/>
      <c r="I181" s="117"/>
    </row>
    <row r="182" spans="1:9" s="15" customFormat="1" ht="14.25" customHeight="1">
      <c r="A182" s="42" t="s">
        <v>45</v>
      </c>
      <c r="B182" s="16" t="s">
        <v>13</v>
      </c>
      <c r="C182" s="35">
        <v>0</v>
      </c>
      <c r="D182" s="36">
        <v>0</v>
      </c>
      <c r="E182" s="36">
        <v>0</v>
      </c>
      <c r="F182" s="36">
        <v>0</v>
      </c>
      <c r="G182" s="121">
        <v>0</v>
      </c>
      <c r="H182" s="122"/>
      <c r="I182" s="111"/>
    </row>
    <row r="183" spans="1:9" s="15" customFormat="1" ht="14.25" customHeight="1">
      <c r="A183" s="14"/>
      <c r="C183" s="47"/>
      <c r="D183" s="48"/>
      <c r="E183" s="48"/>
      <c r="F183" s="48"/>
      <c r="G183" s="122"/>
      <c r="H183" s="122"/>
      <c r="I183" s="117"/>
    </row>
    <row r="184" spans="1:9" s="15" customFormat="1" ht="14.25" customHeight="1">
      <c r="A184" s="58" t="s">
        <v>46</v>
      </c>
      <c r="B184" s="51" t="s">
        <v>15</v>
      </c>
      <c r="C184" s="52">
        <f>C178+C180+C182</f>
        <v>2633992.69</v>
      </c>
      <c r="D184" s="52">
        <f>D178+D180+D182</f>
        <v>0</v>
      </c>
      <c r="E184" s="52">
        <f>E178+E180+E182</f>
        <v>7696859.5</v>
      </c>
      <c r="F184" s="52">
        <f>F178+F180+F182</f>
        <v>0</v>
      </c>
      <c r="G184" s="124">
        <f>G178+G180+G182</f>
        <v>2446279.2</v>
      </c>
      <c r="H184" s="125"/>
      <c r="I184" s="127"/>
    </row>
    <row r="185" spans="1:9" s="15" customFormat="1" ht="14.25" customHeight="1">
      <c r="A185" s="14"/>
      <c r="C185" s="55"/>
      <c r="D185" s="56"/>
      <c r="E185" s="56"/>
      <c r="F185" s="56"/>
      <c r="G185" s="122"/>
      <c r="H185" s="122"/>
      <c r="I185" s="117"/>
    </row>
    <row r="186" spans="1:9" s="15" customFormat="1" ht="14.25" customHeight="1">
      <c r="A186" s="42" t="s">
        <v>47</v>
      </c>
      <c r="C186" s="47"/>
      <c r="D186" s="48"/>
      <c r="E186" s="48"/>
      <c r="F186" s="48"/>
      <c r="G186" s="122"/>
      <c r="H186" s="122"/>
      <c r="I186" s="111"/>
    </row>
    <row r="187" spans="1:9" s="15" customFormat="1" ht="14.25" customHeight="1">
      <c r="A187" s="46" t="s">
        <v>86</v>
      </c>
      <c r="B187" s="16" t="s">
        <v>14</v>
      </c>
      <c r="C187" s="43">
        <v>-706625.4</v>
      </c>
      <c r="D187" s="44">
        <v>0</v>
      </c>
      <c r="E187" s="44">
        <v>-7284960</v>
      </c>
      <c r="F187" s="44">
        <v>0</v>
      </c>
      <c r="G187" s="123">
        <v>-1019507.77</v>
      </c>
      <c r="H187" s="122"/>
      <c r="I187" s="111">
        <f>+C26+D26+E26+F26+G26+H26+I26+C85+D85+E85+F85+G85+H85+I85+C136+D136+E136+F136+G136+H136+I136+C187+D187+E187+F187+G187</f>
        <v>-84179025.57</v>
      </c>
    </row>
    <row r="188" spans="1:9" s="15" customFormat="1" ht="14.25" customHeight="1">
      <c r="A188" s="14"/>
      <c r="B188" s="16"/>
      <c r="C188" s="39"/>
      <c r="D188" s="40"/>
      <c r="E188" s="40"/>
      <c r="F188" s="40"/>
      <c r="G188" s="122"/>
      <c r="H188" s="122"/>
      <c r="I188" s="111"/>
    </row>
    <row r="189" spans="1:9" s="15" customFormat="1" ht="14.25" customHeight="1">
      <c r="A189" s="42" t="s">
        <v>107</v>
      </c>
      <c r="B189" s="16" t="s">
        <v>14</v>
      </c>
      <c r="C189" s="43">
        <v>0</v>
      </c>
      <c r="D189" s="44">
        <v>0</v>
      </c>
      <c r="E189" s="44">
        <v>0</v>
      </c>
      <c r="F189" s="44">
        <v>0</v>
      </c>
      <c r="G189" s="123">
        <v>0</v>
      </c>
      <c r="H189" s="122"/>
      <c r="I189" s="117"/>
    </row>
    <row r="190" spans="1:9" s="15" customFormat="1" ht="14.25" customHeight="1">
      <c r="A190" s="14"/>
      <c r="B190" s="16"/>
      <c r="C190" s="39"/>
      <c r="D190" s="40"/>
      <c r="E190" s="40"/>
      <c r="F190" s="40"/>
      <c r="G190" s="122"/>
      <c r="H190" s="122"/>
      <c r="I190" s="111"/>
    </row>
    <row r="191" spans="1:9" s="15" customFormat="1" ht="14.25" customHeight="1">
      <c r="A191" s="42" t="s">
        <v>108</v>
      </c>
      <c r="B191" s="16" t="s">
        <v>44</v>
      </c>
      <c r="C191" s="35">
        <v>0</v>
      </c>
      <c r="D191" s="36">
        <v>0</v>
      </c>
      <c r="E191" s="36">
        <v>0</v>
      </c>
      <c r="F191" s="36">
        <v>0</v>
      </c>
      <c r="G191" s="121">
        <v>0</v>
      </c>
      <c r="H191" s="122"/>
      <c r="I191" s="117"/>
    </row>
    <row r="192" spans="1:9" s="15" customFormat="1" ht="14.25" customHeight="1">
      <c r="A192" s="147" t="s">
        <v>104</v>
      </c>
      <c r="B192" s="16"/>
      <c r="C192" s="35"/>
      <c r="D192" s="35"/>
      <c r="E192" s="35"/>
      <c r="F192" s="35"/>
      <c r="G192" s="35"/>
      <c r="H192" s="36"/>
      <c r="I192" s="37"/>
    </row>
    <row r="193" spans="1:9" s="15" customFormat="1" ht="14.25" customHeight="1">
      <c r="A193" s="14"/>
      <c r="B193" s="16" t="s">
        <v>14</v>
      </c>
      <c r="C193" s="43">
        <v>0</v>
      </c>
      <c r="D193" s="44">
        <v>0</v>
      </c>
      <c r="E193" s="44">
        <v>0</v>
      </c>
      <c r="F193" s="44">
        <v>0</v>
      </c>
      <c r="G193" s="123">
        <v>0</v>
      </c>
      <c r="H193" s="122"/>
      <c r="I193" s="117"/>
    </row>
    <row r="194" spans="1:9" s="15" customFormat="1" ht="14.25" customHeight="1">
      <c r="A194" s="42" t="s">
        <v>48</v>
      </c>
      <c r="B194" s="16"/>
      <c r="C194" s="39"/>
      <c r="D194" s="40"/>
      <c r="E194" s="40"/>
      <c r="F194" s="40"/>
      <c r="G194" s="122"/>
      <c r="H194" s="122"/>
      <c r="I194" s="111"/>
    </row>
    <row r="195" spans="1:9" s="15" customFormat="1" ht="14.25" customHeight="1">
      <c r="A195" s="14"/>
      <c r="B195" s="16" t="s">
        <v>44</v>
      </c>
      <c r="C195" s="35">
        <v>0</v>
      </c>
      <c r="D195" s="36">
        <v>0</v>
      </c>
      <c r="E195" s="36">
        <v>0</v>
      </c>
      <c r="F195" s="36">
        <v>0</v>
      </c>
      <c r="G195" s="121">
        <v>0</v>
      </c>
      <c r="H195" s="122"/>
      <c r="I195" s="117"/>
    </row>
    <row r="196" spans="1:9" s="15" customFormat="1" ht="14.25" customHeight="1">
      <c r="A196" s="42" t="s">
        <v>49</v>
      </c>
      <c r="B196" s="16"/>
      <c r="C196" s="39"/>
      <c r="D196" s="40"/>
      <c r="E196" s="40"/>
      <c r="F196" s="40"/>
      <c r="G196" s="122"/>
      <c r="H196" s="122"/>
      <c r="I196" s="111"/>
    </row>
    <row r="197" spans="1:9" s="15" customFormat="1" ht="14.25" customHeight="1">
      <c r="A197" s="42"/>
      <c r="B197" s="16"/>
      <c r="C197" s="39"/>
      <c r="D197" s="40"/>
      <c r="E197" s="40"/>
      <c r="F197" s="40"/>
      <c r="G197" s="122"/>
      <c r="H197" s="122"/>
      <c r="I197" s="111"/>
    </row>
    <row r="198" spans="1:9" s="15" customFormat="1" ht="14.25" customHeight="1">
      <c r="A198" s="58" t="s">
        <v>50</v>
      </c>
      <c r="B198" s="51" t="s">
        <v>15</v>
      </c>
      <c r="C198" s="52">
        <f>C184+C187+C189+C191+C193+C195</f>
        <v>1927367.29</v>
      </c>
      <c r="D198" s="52">
        <f>D184+D187+D189+D191+D193+D195</f>
        <v>0</v>
      </c>
      <c r="E198" s="52">
        <f>E184+E187+E189+E191+E193+E195</f>
        <v>411899.5</v>
      </c>
      <c r="F198" s="52">
        <f>F184+F187+F189+F191+F193+F195</f>
        <v>0</v>
      </c>
      <c r="G198" s="124">
        <f>G184+G187+G189+G191+G193+G195</f>
        <v>1426771.43</v>
      </c>
      <c r="H198" s="125"/>
      <c r="I198" s="126"/>
    </row>
    <row r="199" spans="1:9" s="15" customFormat="1" ht="14.25" customHeight="1">
      <c r="A199" s="14"/>
      <c r="C199" s="55"/>
      <c r="D199" s="56"/>
      <c r="E199" s="56"/>
      <c r="F199" s="56"/>
      <c r="G199" s="122"/>
      <c r="H199" s="122"/>
      <c r="I199" s="111"/>
    </row>
    <row r="200" spans="1:9" s="15" customFormat="1" ht="14.25" customHeight="1">
      <c r="A200" s="42" t="s">
        <v>16</v>
      </c>
      <c r="B200" s="16" t="s">
        <v>13</v>
      </c>
      <c r="C200" s="66">
        <f>-C193</f>
        <v>0</v>
      </c>
      <c r="D200" s="66">
        <f>-D193</f>
        <v>0</v>
      </c>
      <c r="E200" s="66">
        <f>-E193</f>
        <v>0</v>
      </c>
      <c r="F200" s="66">
        <f>-F193</f>
        <v>0</v>
      </c>
      <c r="G200" s="66">
        <f>-G193</f>
        <v>0</v>
      </c>
      <c r="H200" s="122"/>
      <c r="I200" s="117"/>
    </row>
    <row r="201" spans="1:9" s="15" customFormat="1" ht="14.25" customHeight="1">
      <c r="A201" s="14"/>
      <c r="C201" s="47"/>
      <c r="D201" s="48"/>
      <c r="E201" s="48"/>
      <c r="F201" s="48"/>
      <c r="G201" s="122"/>
      <c r="H201" s="122"/>
      <c r="I201" s="111"/>
    </row>
    <row r="202" spans="1:9" s="15" customFormat="1" ht="14.25" customHeight="1">
      <c r="A202" s="58" t="s">
        <v>51</v>
      </c>
      <c r="B202" s="51" t="s">
        <v>15</v>
      </c>
      <c r="C202" s="52">
        <f>C198+C200</f>
        <v>1927367.29</v>
      </c>
      <c r="D202" s="52">
        <f>D198+D200</f>
        <v>0</v>
      </c>
      <c r="E202" s="52">
        <f>E198+E200</f>
        <v>411899.5</v>
      </c>
      <c r="F202" s="52">
        <f>F198+F200</f>
        <v>0</v>
      </c>
      <c r="G202" s="124">
        <f>G198+G200</f>
        <v>1426771.43</v>
      </c>
      <c r="H202" s="125"/>
      <c r="I202" s="126"/>
    </row>
    <row r="203" spans="1:9" s="15" customFormat="1" ht="14.25" customHeight="1">
      <c r="A203" s="14"/>
      <c r="C203" s="55"/>
      <c r="D203" s="56"/>
      <c r="E203" s="56"/>
      <c r="F203" s="56"/>
      <c r="G203" s="122"/>
      <c r="H203" s="122"/>
      <c r="I203" s="111"/>
    </row>
    <row r="204" spans="1:9" s="15" customFormat="1" ht="14.25" customHeight="1">
      <c r="A204" s="42" t="s">
        <v>109</v>
      </c>
      <c r="B204" s="16" t="s">
        <v>44</v>
      </c>
      <c r="C204" s="35">
        <v>-531926.19</v>
      </c>
      <c r="D204" s="36">
        <v>0</v>
      </c>
      <c r="E204" s="36">
        <v>-6676.68</v>
      </c>
      <c r="F204" s="36">
        <v>0</v>
      </c>
      <c r="G204" s="121">
        <v>527050.42</v>
      </c>
      <c r="H204" s="122"/>
      <c r="I204" s="111">
        <f>+C43+D43+E43+F43+G43+H43+I43+C102+D102+E102+F102+G102+H102+I102+C153+D153+E153+F153+G153+H153+I153+C204+D204+E204+F204+G204</f>
        <v>-32093</v>
      </c>
    </row>
    <row r="205" spans="1:9" s="15" customFormat="1" ht="14.25" customHeight="1">
      <c r="A205" s="147" t="s">
        <v>106</v>
      </c>
      <c r="C205" s="47"/>
      <c r="D205" s="47"/>
      <c r="E205" s="47"/>
      <c r="F205" s="47"/>
      <c r="G205" s="47"/>
      <c r="H205" s="48"/>
      <c r="I205" s="49"/>
    </row>
    <row r="206" spans="1:9" s="15" customFormat="1" ht="14.25" customHeight="1">
      <c r="A206" s="14"/>
      <c r="B206" s="16"/>
      <c r="C206" s="35"/>
      <c r="D206" s="35"/>
      <c r="E206" s="35"/>
      <c r="F206" s="35"/>
      <c r="G206" s="35"/>
      <c r="H206" s="36"/>
      <c r="I206" s="37"/>
    </row>
    <row r="207" spans="1:9" s="15" customFormat="1" ht="14.25" customHeight="1">
      <c r="A207" s="58" t="s">
        <v>87</v>
      </c>
      <c r="B207" s="51" t="s">
        <v>14</v>
      </c>
      <c r="C207" s="62">
        <v>0</v>
      </c>
      <c r="D207" s="62">
        <v>0</v>
      </c>
      <c r="E207" s="62">
        <v>0</v>
      </c>
      <c r="F207" s="62">
        <v>0</v>
      </c>
      <c r="G207" s="123">
        <v>0</v>
      </c>
      <c r="H207" s="122"/>
      <c r="I207" s="111"/>
    </row>
    <row r="208" spans="1:9" s="15" customFormat="1" ht="14.25" customHeight="1">
      <c r="A208" s="42" t="s">
        <v>53</v>
      </c>
      <c r="B208" s="17" t="s">
        <v>15</v>
      </c>
      <c r="C208" s="66">
        <f>C202+C204+C207</f>
        <v>1395441.1</v>
      </c>
      <c r="D208" s="66">
        <f>D202+D204+D207</f>
        <v>0</v>
      </c>
      <c r="E208" s="66">
        <f>E202+E204+E207</f>
        <v>405222.82</v>
      </c>
      <c r="F208" s="66">
        <f>F202+F204+F207</f>
        <v>0</v>
      </c>
      <c r="G208" s="128">
        <f>G202+G204+G207</f>
        <v>1953821.85</v>
      </c>
      <c r="H208" s="129"/>
      <c r="I208" s="130"/>
    </row>
    <row r="209" spans="1:9" s="15" customFormat="1" ht="14.25" customHeight="1">
      <c r="A209" s="68" t="s">
        <v>54</v>
      </c>
      <c r="B209" s="65"/>
      <c r="C209" s="69">
        <v>1095935.24</v>
      </c>
      <c r="D209" s="69">
        <v>0</v>
      </c>
      <c r="E209" s="69">
        <v>0</v>
      </c>
      <c r="F209" s="69">
        <v>0</v>
      </c>
      <c r="G209" s="131">
        <v>0</v>
      </c>
      <c r="H209" s="125"/>
      <c r="I209" s="127">
        <f>+C48+D48+E48+F48+G48+H48+I48+C107+D107+E107+F107+G107+H107+I107+C158+D158+E158+F158+G158+H158+I158+C209+D209+E209+F209+G209</f>
        <v>73558408.74</v>
      </c>
    </row>
    <row r="210" s="15" customFormat="1" ht="14.25" customHeight="1">
      <c r="A210" s="72" t="s">
        <v>105</v>
      </c>
    </row>
    <row r="211" s="15" customFormat="1" ht="14.25" customHeight="1">
      <c r="I211" s="108"/>
    </row>
    <row r="212" s="15" customFormat="1" ht="14.25" customHeight="1">
      <c r="A212" s="93"/>
    </row>
    <row r="213" spans="2:9" s="83" customFormat="1" ht="14.25" customHeight="1">
      <c r="B213" s="132"/>
      <c r="C213" s="133"/>
      <c r="E213" s="133"/>
      <c r="F213" s="132"/>
      <c r="I213" s="134"/>
    </row>
    <row r="214" spans="1:8" s="83" customFormat="1" ht="14.25" customHeight="1">
      <c r="A214" s="135" t="str">
        <f>A1</f>
        <v>SCHOOL DISTRICT/CHARTER: </v>
      </c>
      <c r="B214" s="136"/>
      <c r="C214" s="133"/>
      <c r="E214" s="133"/>
      <c r="G214" s="132" t="s">
        <v>0</v>
      </c>
      <c r="H214" s="135" t="str">
        <f>H1</f>
        <v>DONA ANA</v>
      </c>
    </row>
    <row r="215" spans="1:9" s="83" customFormat="1" ht="14.25" customHeight="1">
      <c r="A215" s="93" t="str">
        <f>+A2</f>
        <v>Month/Quarter:     December 2008</v>
      </c>
      <c r="D215" s="133"/>
      <c r="E215" s="133"/>
      <c r="G215" s="83" t="str">
        <f>G2</f>
        <v>PED No.:</v>
      </c>
      <c r="H215" s="135">
        <f>H2</f>
        <v>19</v>
      </c>
      <c r="I215" s="134"/>
    </row>
    <row r="216" spans="3:7" s="83" customFormat="1" ht="14.25" customHeight="1">
      <c r="C216" s="132" t="s">
        <v>103</v>
      </c>
      <c r="D216" s="133"/>
      <c r="E216" s="133"/>
      <c r="F216" s="133"/>
      <c r="G216" s="133"/>
    </row>
    <row r="217" spans="2:6" s="83" customFormat="1" ht="14.25" customHeight="1">
      <c r="B217" s="137" t="s">
        <v>40</v>
      </c>
      <c r="C217" s="137" t="s">
        <v>41</v>
      </c>
      <c r="D217" s="137" t="s">
        <v>42</v>
      </c>
      <c r="E217" s="133"/>
      <c r="F217" s="133"/>
    </row>
    <row r="218" spans="2:6" s="83" customFormat="1" ht="14.25" customHeight="1">
      <c r="B218" s="138" t="s">
        <v>37</v>
      </c>
      <c r="C218" s="138" t="s">
        <v>40</v>
      </c>
      <c r="D218" s="138" t="s">
        <v>37</v>
      </c>
      <c r="E218" s="139" t="s">
        <v>43</v>
      </c>
      <c r="F218" s="140"/>
    </row>
    <row r="219" spans="1:6" s="83" customFormat="1" ht="14.25" customHeight="1">
      <c r="A219" s="154" t="s">
        <v>119</v>
      </c>
      <c r="B219" s="141"/>
      <c r="C219" s="141"/>
      <c r="D219" s="141"/>
      <c r="E219" s="142"/>
      <c r="F219" s="80"/>
    </row>
    <row r="220" spans="1:6" s="83" customFormat="1" ht="14.25" customHeight="1">
      <c r="A220" s="83" t="s">
        <v>120</v>
      </c>
      <c r="B220" s="141"/>
      <c r="C220" s="141" t="s">
        <v>136</v>
      </c>
      <c r="D220" s="141"/>
      <c r="E220" s="142"/>
      <c r="F220" s="80"/>
    </row>
    <row r="221" spans="1:7" s="83" customFormat="1" ht="14.25" customHeight="1">
      <c r="A221" s="83" t="s">
        <v>90</v>
      </c>
      <c r="B221" s="162" t="s">
        <v>124</v>
      </c>
      <c r="C221" s="163">
        <f>+C43</f>
        <v>-2834150.36</v>
      </c>
      <c r="D221" s="164" t="s">
        <v>7</v>
      </c>
      <c r="E221" s="143"/>
      <c r="F221" s="143"/>
      <c r="G221" s="145"/>
    </row>
    <row r="222" spans="1:7" s="83" customFormat="1" ht="14.25" customHeight="1">
      <c r="A222" s="83" t="s">
        <v>91</v>
      </c>
      <c r="B222" s="162" t="s">
        <v>7</v>
      </c>
      <c r="C222" s="163">
        <v>0</v>
      </c>
      <c r="D222" s="164" t="s">
        <v>22</v>
      </c>
      <c r="E222" s="143"/>
      <c r="F222" s="143"/>
      <c r="G222" s="145"/>
    </row>
    <row r="223" spans="2:7" s="83" customFormat="1" ht="14.25" customHeight="1">
      <c r="B223" s="162" t="s">
        <v>10</v>
      </c>
      <c r="C223" s="163">
        <f>+F43</f>
        <v>-142344.15</v>
      </c>
      <c r="D223" s="164" t="s">
        <v>7</v>
      </c>
      <c r="E223" s="143"/>
      <c r="F223" s="143"/>
      <c r="G223" s="145"/>
    </row>
    <row r="224" spans="1:7" s="83" customFormat="1" ht="14.25" customHeight="1">
      <c r="A224" s="146" t="s">
        <v>95</v>
      </c>
      <c r="B224" s="162" t="s">
        <v>11</v>
      </c>
      <c r="C224" s="163">
        <f>+G43</f>
        <v>-772.24</v>
      </c>
      <c r="D224" s="164" t="s">
        <v>7</v>
      </c>
      <c r="E224" s="143"/>
      <c r="F224" s="143"/>
      <c r="G224" s="145"/>
    </row>
    <row r="225" spans="1:7" s="83" customFormat="1" ht="14.25" customHeight="1">
      <c r="A225" s="146" t="s">
        <v>110</v>
      </c>
      <c r="B225" s="165" t="s">
        <v>31</v>
      </c>
      <c r="C225" s="163">
        <v>0</v>
      </c>
      <c r="D225" s="164" t="s">
        <v>12</v>
      </c>
      <c r="E225" s="143"/>
      <c r="F225" s="143"/>
      <c r="G225" s="145"/>
    </row>
    <row r="226" spans="1:7" s="83" customFormat="1" ht="14.25" customHeight="1">
      <c r="A226" s="148" t="s">
        <v>92</v>
      </c>
      <c r="B226" s="162" t="s">
        <v>12</v>
      </c>
      <c r="C226" s="163">
        <f>+H43</f>
        <v>-1626</v>
      </c>
      <c r="D226" s="164" t="s">
        <v>7</v>
      </c>
      <c r="E226" s="143"/>
      <c r="F226" s="143"/>
      <c r="G226" s="145"/>
    </row>
    <row r="227" spans="1:7" s="83" customFormat="1" ht="14.25" customHeight="1">
      <c r="A227" s="148" t="s">
        <v>93</v>
      </c>
      <c r="B227" s="162" t="s">
        <v>125</v>
      </c>
      <c r="C227" s="163">
        <f>+I43</f>
        <v>-32434.21</v>
      </c>
      <c r="D227" s="164" t="s">
        <v>126</v>
      </c>
      <c r="E227" s="143"/>
      <c r="F227" s="143"/>
      <c r="G227" s="145"/>
    </row>
    <row r="228" spans="1:7" s="83" customFormat="1" ht="14.25" customHeight="1">
      <c r="A228" s="148"/>
      <c r="B228" s="162" t="s">
        <v>7</v>
      </c>
      <c r="C228" s="163">
        <f>+C102</f>
        <v>2424225.05</v>
      </c>
      <c r="D228" s="166" t="s">
        <v>127</v>
      </c>
      <c r="E228" s="143"/>
      <c r="F228" s="143"/>
      <c r="G228" s="145"/>
    </row>
    <row r="229" spans="1:7" s="83" customFormat="1" ht="14.25" customHeight="1" thickBot="1">
      <c r="A229" s="151" t="s">
        <v>114</v>
      </c>
      <c r="B229" s="162" t="s">
        <v>7</v>
      </c>
      <c r="C229" s="163">
        <f>+D102</f>
        <v>89139.02</v>
      </c>
      <c r="D229" s="166" t="s">
        <v>128</v>
      </c>
      <c r="E229" s="145"/>
      <c r="F229" s="145"/>
      <c r="G229" s="145"/>
    </row>
    <row r="230" spans="1:7" s="83" customFormat="1" ht="14.25" customHeight="1">
      <c r="A230" s="171" t="s">
        <v>115</v>
      </c>
      <c r="B230" s="162" t="s">
        <v>7</v>
      </c>
      <c r="C230" s="163">
        <f>+E102</f>
        <v>35649.16</v>
      </c>
      <c r="D230" s="166" t="s">
        <v>129</v>
      </c>
      <c r="E230" s="145"/>
      <c r="F230" s="145"/>
      <c r="G230" s="145"/>
    </row>
    <row r="231" spans="1:7" s="83" customFormat="1" ht="14.25" customHeight="1">
      <c r="A231" s="172"/>
      <c r="B231" s="162" t="s">
        <v>7</v>
      </c>
      <c r="C231" s="163">
        <f>+F102</f>
        <v>511746.88</v>
      </c>
      <c r="D231" s="166" t="s">
        <v>130</v>
      </c>
      <c r="E231" s="145"/>
      <c r="F231" s="145"/>
      <c r="G231" s="145"/>
    </row>
    <row r="232" spans="1:7" s="83" customFormat="1" ht="14.25" customHeight="1">
      <c r="A232" s="172"/>
      <c r="B232" s="162" t="s">
        <v>7</v>
      </c>
      <c r="C232" s="163">
        <f>+G102</f>
        <v>55880.91</v>
      </c>
      <c r="D232" s="166" t="s">
        <v>131</v>
      </c>
      <c r="E232" s="145"/>
      <c r="F232" s="145"/>
      <c r="G232" s="145"/>
    </row>
    <row r="233" spans="1:7" s="83" customFormat="1" ht="14.25" customHeight="1" thickBot="1">
      <c r="A233" s="173"/>
      <c r="B233" s="162" t="s">
        <v>7</v>
      </c>
      <c r="C233" s="163">
        <f>+H102</f>
        <v>17328.83</v>
      </c>
      <c r="D233" s="166" t="s">
        <v>132</v>
      </c>
      <c r="E233" s="145"/>
      <c r="F233" s="145"/>
      <c r="G233" s="145"/>
    </row>
    <row r="234" spans="1:7" s="83" customFormat="1" ht="14.25" customHeight="1">
      <c r="A234" s="152"/>
      <c r="B234" s="162" t="s">
        <v>22</v>
      </c>
      <c r="C234" s="163">
        <v>0</v>
      </c>
      <c r="D234" s="164" t="s">
        <v>7</v>
      </c>
      <c r="E234" s="145"/>
      <c r="F234" s="145"/>
      <c r="G234" s="145"/>
    </row>
    <row r="235" spans="1:7" s="83" customFormat="1" ht="14.25" customHeight="1">
      <c r="A235" s="152"/>
      <c r="B235" s="167" t="s">
        <v>133</v>
      </c>
      <c r="C235" s="163">
        <v>-256072.39</v>
      </c>
      <c r="D235" s="164" t="s">
        <v>22</v>
      </c>
      <c r="E235" s="145"/>
      <c r="F235" s="145"/>
      <c r="G235" s="145"/>
    </row>
    <row r="236" spans="1:7" s="83" customFormat="1" ht="14.25" customHeight="1">
      <c r="A236" s="153" t="s">
        <v>117</v>
      </c>
      <c r="B236" s="165" t="s">
        <v>22</v>
      </c>
      <c r="C236" s="163">
        <v>75562.48</v>
      </c>
      <c r="D236" s="164" t="s">
        <v>23</v>
      </c>
      <c r="E236" s="143"/>
      <c r="F236" s="143"/>
      <c r="G236" s="145"/>
    </row>
    <row r="237" spans="1:7" s="83" customFormat="1" ht="14.25" customHeight="1">
      <c r="A237" s="83" t="s">
        <v>118</v>
      </c>
      <c r="B237" s="165" t="s">
        <v>28</v>
      </c>
      <c r="C237" s="163">
        <v>-503827.94</v>
      </c>
      <c r="D237" s="164" t="s">
        <v>31</v>
      </c>
      <c r="E237" s="143"/>
      <c r="F237" s="143"/>
      <c r="G237" s="145"/>
    </row>
    <row r="238" spans="1:7" s="83" customFormat="1" ht="14.25" customHeight="1">
      <c r="A238" s="83" t="s">
        <v>90</v>
      </c>
      <c r="B238" s="165" t="s">
        <v>31</v>
      </c>
      <c r="C238" s="163">
        <v>541154.41</v>
      </c>
      <c r="D238" s="164" t="s">
        <v>140</v>
      </c>
      <c r="E238" s="143"/>
      <c r="F238" s="143"/>
      <c r="G238" s="145"/>
    </row>
    <row r="239" spans="1:7" s="83" customFormat="1" ht="14.25" customHeight="1">
      <c r="A239" s="83" t="s">
        <v>91</v>
      </c>
      <c r="B239" s="165" t="s">
        <v>33</v>
      </c>
      <c r="C239" s="163">
        <v>-531926.19</v>
      </c>
      <c r="D239" s="164" t="s">
        <v>134</v>
      </c>
      <c r="E239" s="143"/>
      <c r="F239" s="143"/>
      <c r="G239" s="145"/>
    </row>
    <row r="240" spans="1:7" s="83" customFormat="1" ht="14.25" customHeight="1">
      <c r="A240" s="146"/>
      <c r="B240" s="165" t="s">
        <v>39</v>
      </c>
      <c r="C240" s="163">
        <v>-6676.68</v>
      </c>
      <c r="D240" s="164" t="s">
        <v>7</v>
      </c>
      <c r="E240" s="143"/>
      <c r="F240" s="143"/>
      <c r="G240" s="145"/>
    </row>
    <row r="241" spans="1:7" s="83" customFormat="1" ht="14.25" customHeight="1">
      <c r="A241" s="146" t="s">
        <v>96</v>
      </c>
      <c r="B241" s="162" t="s">
        <v>126</v>
      </c>
      <c r="C241" s="163">
        <v>32093</v>
      </c>
      <c r="D241" s="164" t="s">
        <v>125</v>
      </c>
      <c r="E241" s="143"/>
      <c r="F241" s="143"/>
      <c r="G241" s="145"/>
    </row>
    <row r="242" spans="1:7" s="83" customFormat="1" ht="14.25" customHeight="1">
      <c r="A242" s="146" t="s">
        <v>111</v>
      </c>
      <c r="B242" s="165" t="s">
        <v>135</v>
      </c>
      <c r="C242" s="163">
        <v>527050.42</v>
      </c>
      <c r="D242" s="164" t="s">
        <v>33</v>
      </c>
      <c r="E242" s="143"/>
      <c r="F242" s="143"/>
      <c r="G242" s="145"/>
    </row>
    <row r="243" spans="1:7" s="83" customFormat="1" ht="14.25" customHeight="1">
      <c r="A243" s="148" t="s">
        <v>97</v>
      </c>
      <c r="B243" s="150"/>
      <c r="C243" s="144"/>
      <c r="D243" s="150"/>
      <c r="E243" s="143"/>
      <c r="F243" s="143"/>
      <c r="G243" s="145"/>
    </row>
    <row r="244" spans="1:7" s="83" customFormat="1" ht="14.25" customHeight="1">
      <c r="A244" s="148" t="s">
        <v>94</v>
      </c>
      <c r="B244" s="150"/>
      <c r="C244" s="144"/>
      <c r="D244" s="150"/>
      <c r="E244" s="145"/>
      <c r="F244" s="145"/>
      <c r="G244" s="145"/>
    </row>
    <row r="245" spans="1:7" s="83" customFormat="1" ht="14.25" customHeight="1">
      <c r="A245" s="148"/>
      <c r="B245" s="150"/>
      <c r="C245" s="144" t="s">
        <v>137</v>
      </c>
      <c r="D245" s="150"/>
      <c r="E245" s="145"/>
      <c r="F245" s="145"/>
      <c r="G245" s="145"/>
    </row>
    <row r="246" spans="1:7" s="83" customFormat="1" ht="14.25" customHeight="1" thickBot="1">
      <c r="A246" s="151" t="s">
        <v>112</v>
      </c>
      <c r="B246" s="150"/>
      <c r="C246" s="144">
        <v>0</v>
      </c>
      <c r="D246" s="150"/>
      <c r="E246" s="145"/>
      <c r="F246" s="145"/>
      <c r="G246" s="145"/>
    </row>
    <row r="247" spans="1:7" s="83" customFormat="1" ht="14.25" customHeight="1">
      <c r="A247" s="171" t="s">
        <v>113</v>
      </c>
      <c r="B247" s="150">
        <v>26000</v>
      </c>
      <c r="C247" s="144">
        <v>-754.83</v>
      </c>
      <c r="D247" s="161" t="s">
        <v>138</v>
      </c>
      <c r="E247" s="145"/>
      <c r="F247" s="145"/>
      <c r="G247" s="145"/>
    </row>
    <row r="248" spans="1:7" s="83" customFormat="1" ht="14.25" customHeight="1">
      <c r="A248" s="172"/>
      <c r="B248" s="150">
        <v>28000</v>
      </c>
      <c r="C248" s="144">
        <v>-2609.59</v>
      </c>
      <c r="D248" s="161" t="s">
        <v>138</v>
      </c>
      <c r="E248" s="145"/>
      <c r="F248" s="145"/>
      <c r="G248" s="145"/>
    </row>
    <row r="249" spans="1:7" s="83" customFormat="1" ht="14.25" customHeight="1">
      <c r="A249" s="172"/>
      <c r="B249" s="150"/>
      <c r="C249" s="144">
        <v>0</v>
      </c>
      <c r="D249" s="150"/>
      <c r="E249" s="145"/>
      <c r="F249" s="145"/>
      <c r="G249" s="145"/>
    </row>
    <row r="250" spans="1:7" s="83" customFormat="1" ht="14.25" customHeight="1" thickBot="1">
      <c r="A250" s="173"/>
      <c r="B250" s="150"/>
      <c r="C250" s="144">
        <v>0</v>
      </c>
      <c r="D250" s="150"/>
      <c r="E250" s="145"/>
      <c r="F250" s="145"/>
      <c r="G250" s="145"/>
    </row>
    <row r="251" spans="1:7" s="83" customFormat="1" ht="14.25" customHeight="1">
      <c r="A251" s="146"/>
      <c r="B251" s="150"/>
      <c r="C251" s="144">
        <v>0</v>
      </c>
      <c r="D251" s="150"/>
      <c r="E251" s="145"/>
      <c r="F251" s="145"/>
      <c r="G251" s="145"/>
    </row>
    <row r="252" spans="1:7" s="83" customFormat="1" ht="14.25" customHeight="1" thickBot="1">
      <c r="A252" s="151" t="s">
        <v>114</v>
      </c>
      <c r="B252" s="150"/>
      <c r="C252" s="144">
        <v>0</v>
      </c>
      <c r="D252" s="150"/>
      <c r="E252" s="145"/>
      <c r="F252" s="145"/>
      <c r="G252" s="145"/>
    </row>
    <row r="253" spans="1:4" s="15" customFormat="1" ht="14.25" customHeight="1">
      <c r="A253" s="174" t="s">
        <v>116</v>
      </c>
      <c r="B253" s="150"/>
      <c r="C253" s="144">
        <v>0</v>
      </c>
      <c r="D253" s="150"/>
    </row>
    <row r="254" spans="1:4" s="15" customFormat="1" ht="14.25" customHeight="1">
      <c r="A254" s="175"/>
      <c r="B254" s="150"/>
      <c r="C254" s="144">
        <v>0</v>
      </c>
      <c r="D254" s="150"/>
    </row>
    <row r="255" spans="1:4" s="15" customFormat="1" ht="14.25" customHeight="1">
      <c r="A255" s="175"/>
      <c r="B255" s="150"/>
      <c r="C255" s="144">
        <v>0</v>
      </c>
      <c r="D255" s="150"/>
    </row>
    <row r="256" spans="1:4" s="15" customFormat="1" ht="14.25" customHeight="1" thickBot="1">
      <c r="A256" s="176"/>
      <c r="B256" s="150"/>
      <c r="C256" s="144">
        <v>0</v>
      </c>
      <c r="D256" s="150"/>
    </row>
    <row r="257" spans="1:4" s="15" customFormat="1" ht="14.25" customHeight="1">
      <c r="A257" s="93"/>
      <c r="B257" s="150"/>
      <c r="C257" s="144">
        <v>0</v>
      </c>
      <c r="D257" s="150"/>
    </row>
    <row r="258" spans="1:4" s="15" customFormat="1" ht="14.25" customHeight="1" thickBot="1">
      <c r="A258" s="93"/>
      <c r="B258" s="150"/>
      <c r="C258" s="144">
        <v>0</v>
      </c>
      <c r="D258" s="150"/>
    </row>
    <row r="259" spans="1:4" s="15" customFormat="1" ht="14.25" customHeight="1">
      <c r="A259" s="155" t="s">
        <v>121</v>
      </c>
      <c r="B259" s="150"/>
      <c r="C259" s="144">
        <v>0</v>
      </c>
      <c r="D259" s="150"/>
    </row>
    <row r="260" spans="1:4" s="15" customFormat="1" ht="14.25" customHeight="1">
      <c r="A260" s="156" t="s">
        <v>122</v>
      </c>
      <c r="B260" s="150"/>
      <c r="C260" s="144">
        <v>0</v>
      </c>
      <c r="D260" s="150"/>
    </row>
    <row r="261" spans="1:4" s="15" customFormat="1" ht="14.25" customHeight="1" thickBot="1">
      <c r="A261" s="157" t="s">
        <v>123</v>
      </c>
      <c r="B261" s="150"/>
      <c r="C261" s="144">
        <v>0</v>
      </c>
      <c r="D261" s="150"/>
    </row>
    <row r="262" spans="1:4" s="15" customFormat="1" ht="14.25" customHeight="1">
      <c r="A262" s="93"/>
      <c r="B262" s="150"/>
      <c r="C262" s="144">
        <v>0</v>
      </c>
      <c r="D262" s="150"/>
    </row>
    <row r="263" spans="1:4" s="15" customFormat="1" ht="14.25" customHeight="1">
      <c r="A263" s="93"/>
      <c r="B263" s="150"/>
      <c r="C263" s="144">
        <v>0</v>
      </c>
      <c r="D263" s="150"/>
    </row>
    <row r="264" spans="1:4" s="15" customFormat="1" ht="14.25" customHeight="1">
      <c r="A264" s="93"/>
      <c r="B264" s="150"/>
      <c r="C264" s="144">
        <v>0</v>
      </c>
      <c r="D264" s="150"/>
    </row>
    <row r="265" spans="1:4" s="15" customFormat="1" ht="14.25" customHeight="1">
      <c r="A265" s="93"/>
      <c r="B265" s="150"/>
      <c r="C265" s="144">
        <v>0</v>
      </c>
      <c r="D265" s="150"/>
    </row>
    <row r="266" spans="1:4" s="15" customFormat="1" ht="14.25" customHeight="1">
      <c r="A266" s="93"/>
      <c r="B266" s="150"/>
      <c r="C266" s="144">
        <v>0</v>
      </c>
      <c r="D266" s="150"/>
    </row>
    <row r="267" spans="1:4" s="15" customFormat="1" ht="14.25" customHeight="1">
      <c r="A267" s="93"/>
      <c r="B267" s="150"/>
      <c r="C267" s="144">
        <v>0</v>
      </c>
      <c r="D267" s="150"/>
    </row>
    <row r="268" s="15" customFormat="1" ht="14.25" customHeight="1">
      <c r="A268" s="93"/>
    </row>
    <row r="269" s="15" customFormat="1" ht="14.25" customHeight="1">
      <c r="A269" s="93"/>
    </row>
    <row r="270" s="15" customFormat="1" ht="14.25" customHeight="1">
      <c r="A270" s="93"/>
    </row>
    <row r="271" s="15" customFormat="1" ht="14.25" customHeight="1">
      <c r="A271" s="93"/>
    </row>
    <row r="272" s="15" customFormat="1" ht="14.25" customHeight="1">
      <c r="A272" s="93"/>
    </row>
    <row r="273" s="15" customFormat="1" ht="14.25" customHeight="1">
      <c r="A273" s="93"/>
    </row>
    <row r="274" s="15" customFormat="1" ht="14.25" customHeight="1">
      <c r="A274" s="93"/>
    </row>
    <row r="275" s="15" customFormat="1" ht="14.25" customHeight="1">
      <c r="A275" s="93"/>
    </row>
    <row r="276" s="15" customFormat="1" ht="14.25" customHeight="1">
      <c r="A276" s="93"/>
    </row>
    <row r="277" s="15" customFormat="1" ht="14.25" customHeight="1">
      <c r="A277" s="93"/>
    </row>
    <row r="278" s="15" customFormat="1" ht="14.25" customHeight="1">
      <c r="A278" s="93"/>
    </row>
    <row r="279" s="15" customFormat="1" ht="14.25" customHeight="1">
      <c r="A279" s="93"/>
    </row>
    <row r="280" s="15" customFormat="1" ht="14.25" customHeight="1">
      <c r="A280" s="93"/>
    </row>
    <row r="281" s="15" customFormat="1" ht="14.25" customHeight="1">
      <c r="A281" s="93"/>
    </row>
    <row r="282" s="15" customFormat="1" ht="14.25" customHeight="1">
      <c r="A282" s="93"/>
    </row>
    <row r="283" s="15" customFormat="1" ht="14.25" customHeight="1">
      <c r="A283" s="93"/>
    </row>
  </sheetData>
  <sheetProtection/>
  <mergeCells count="4">
    <mergeCell ref="A53:A54"/>
    <mergeCell ref="A247:A250"/>
    <mergeCell ref="A230:A233"/>
    <mergeCell ref="A253:A256"/>
  </mergeCells>
  <printOptions horizontalCentered="1"/>
  <pageMargins left="0" right="0" top="0.65" bottom="0.4" header="0.36" footer="0.25"/>
  <pageSetup horizontalDpi="600" verticalDpi="600" orientation="landscape" scale="62" r:id="rId1"/>
  <headerFooter alignWithMargins="0">
    <oddHeader>&amp;L&amp;"Lucida Bright,Regular"&amp;9&amp;D &amp;T&amp;C&amp;"Lucida Bright,Regular"&amp;12CASH REPORT FOR THE 2008-09 FISCAL YEAR
&amp;"Courier,Bold"&amp;11
&amp;R 
</oddHeader>
    <oddFooter>&amp;CPage &amp;P</oddFooter>
  </headerFooter>
  <rowBreaks count="4" manualBreakCount="4">
    <brk id="59" max="8" man="1"/>
    <brk id="110" max="8" man="1"/>
    <brk id="161" max="8" man="1"/>
    <brk id="2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2000 Customer</dc:creator>
  <cp:keywords/>
  <dc:description/>
  <cp:lastModifiedBy>adelossantos</cp:lastModifiedBy>
  <cp:lastPrinted>2008-08-05T19:44:46Z</cp:lastPrinted>
  <dcterms:created xsi:type="dcterms:W3CDTF">1997-06-26T21:39:47Z</dcterms:created>
  <dcterms:modified xsi:type="dcterms:W3CDTF">2009-02-12T17:15:03Z</dcterms:modified>
  <cp:category/>
  <cp:version/>
  <cp:contentType/>
  <cp:contentStatus/>
</cp:coreProperties>
</file>