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0" yWindow="-20" windowWidth="19420" windowHeight="11020" firstSheet="1" activeTab="2"/>
  </bookViews>
  <sheets>
    <sheet name="list" sheetId="1" state="hidden" r:id="rId1"/>
    <sheet name="Form 1" sheetId="2" r:id="rId2"/>
    <sheet name="Sheet1" sheetId="4" r:id="rId3"/>
  </sheets>
  <definedNames>
    <definedName name="DistrictName">list!$D$4:$D$151</definedName>
    <definedName name="YesNo">list!$AE$5:$AE$6</definedName>
  </definedNames>
  <calcPr calcId="125725"/>
</workbook>
</file>

<file path=xl/calcChain.xml><?xml version="1.0" encoding="utf-8"?>
<calcChain xmlns="http://schemas.openxmlformats.org/spreadsheetml/2006/main">
  <c r="G90" i="4"/>
  <c r="F89"/>
  <c r="F88"/>
  <c r="F87"/>
  <c r="F86"/>
  <c r="F85"/>
  <c r="F84"/>
  <c r="F83"/>
  <c r="F82"/>
  <c r="F81"/>
  <c r="F80"/>
  <c r="F79"/>
  <c r="F78"/>
  <c r="F77"/>
  <c r="F76"/>
  <c r="F75"/>
  <c r="F74"/>
  <c r="F73"/>
  <c r="I89"/>
  <c r="I88"/>
  <c r="I87"/>
  <c r="I86"/>
  <c r="I85"/>
  <c r="I84"/>
  <c r="I83"/>
  <c r="I82"/>
  <c r="I81"/>
  <c r="I80"/>
  <c r="I79"/>
  <c r="I78"/>
  <c r="I77"/>
  <c r="I76"/>
  <c r="I75"/>
  <c r="I74"/>
  <c r="I73"/>
  <c r="I72"/>
  <c r="F72"/>
  <c r="I71"/>
  <c r="F71"/>
  <c r="I70"/>
  <c r="F70"/>
  <c r="F69"/>
  <c r="H22"/>
  <c r="H21"/>
  <c r="H20"/>
  <c r="H19"/>
  <c r="H18"/>
  <c r="H17"/>
  <c r="H16"/>
  <c r="H15"/>
  <c r="H14"/>
  <c r="H13"/>
  <c r="H12"/>
  <c r="H11"/>
  <c r="H10"/>
  <c r="H8"/>
  <c r="H7"/>
  <c r="C3"/>
  <c r="B6" i="2"/>
  <c r="D8" s="1"/>
  <c r="C6" i="4" s="1"/>
  <c r="C24" s="1"/>
  <c r="O151" i="1"/>
  <c r="Q151"/>
  <c r="G114"/>
  <c r="G82"/>
  <c r="N82"/>
  <c r="Q82"/>
  <c r="Q4"/>
  <c r="Q5"/>
  <c r="Q6"/>
  <c r="Q7"/>
  <c r="Q8"/>
  <c r="Q9"/>
  <c r="Q10"/>
  <c r="Q11"/>
  <c r="Q12"/>
  <c r="Q13"/>
  <c r="Q14"/>
  <c r="Q15"/>
  <c r="Q16"/>
  <c r="Q17"/>
  <c r="Q18"/>
  <c r="Q19"/>
  <c r="Q20"/>
  <c r="Q21"/>
  <c r="Q22"/>
  <c r="Q23"/>
  <c r="Q24"/>
  <c r="Q25"/>
  <c r="Q26"/>
  <c r="Q27"/>
  <c r="Q28"/>
  <c r="Q29"/>
  <c r="Q30"/>
  <c r="Q31"/>
  <c r="Q32"/>
  <c r="Q33"/>
  <c r="Q34"/>
  <c r="Q47"/>
  <c r="Q48"/>
  <c r="Q49"/>
  <c r="Q50"/>
  <c r="Q51"/>
  <c r="Q52"/>
  <c r="Q53"/>
  <c r="Q54"/>
  <c r="Q55"/>
  <c r="Q56"/>
  <c r="Q57"/>
  <c r="Q58"/>
  <c r="Q59"/>
  <c r="Q60"/>
  <c r="Q61"/>
  <c r="Q62"/>
  <c r="Q63"/>
  <c r="Q64"/>
  <c r="Q65"/>
  <c r="Q66"/>
  <c r="Q67"/>
  <c r="Q68"/>
  <c r="Q69"/>
  <c r="Q70"/>
  <c r="Q71"/>
  <c r="Q72"/>
  <c r="Q73"/>
  <c r="Q74"/>
  <c r="Q75"/>
  <c r="Q76"/>
  <c r="Q77"/>
  <c r="Q78"/>
  <c r="Q79"/>
  <c r="Q80"/>
  <c r="Q81"/>
  <c r="Q83"/>
  <c r="Q84"/>
  <c r="Q85"/>
  <c r="Q86"/>
  <c r="Q87"/>
  <c r="Q88"/>
  <c r="Q89"/>
  <c r="Q90"/>
  <c r="Q91"/>
  <c r="Q92"/>
  <c r="Q93"/>
  <c r="Q94"/>
  <c r="Q95"/>
  <c r="Q96"/>
  <c r="Q97"/>
  <c r="Q98"/>
  <c r="Q99"/>
  <c r="Q100"/>
  <c r="Q101"/>
  <c r="Q102"/>
  <c r="Q103"/>
  <c r="Q104"/>
  <c r="Q105"/>
  <c r="Q106"/>
  <c r="Q107"/>
  <c r="Q108"/>
  <c r="Q109"/>
  <c r="Q110"/>
  <c r="Q111"/>
  <c r="Q112"/>
  <c r="Q113"/>
  <c r="Q114"/>
  <c r="Q115"/>
  <c r="Q116"/>
  <c r="Q117"/>
  <c r="Q118"/>
  <c r="Q119"/>
  <c r="Q120"/>
  <c r="Q121"/>
  <c r="Q122"/>
  <c r="Q123"/>
  <c r="Q124"/>
  <c r="Q125"/>
  <c r="Q126"/>
  <c r="Q127"/>
  <c r="Q128"/>
  <c r="Q129"/>
  <c r="Q130"/>
  <c r="Q131"/>
  <c r="Q132"/>
  <c r="Q133"/>
  <c r="Q134"/>
  <c r="Q135"/>
  <c r="Q136"/>
  <c r="Q137"/>
  <c r="Q138"/>
  <c r="Q139"/>
  <c r="Q140"/>
  <c r="Q141"/>
  <c r="Q142"/>
  <c r="Q143"/>
  <c r="Q144"/>
  <c r="Q145"/>
  <c r="Q146"/>
  <c r="Q147"/>
  <c r="Q148"/>
  <c r="Q149"/>
  <c r="Q150"/>
  <c r="Q36"/>
  <c r="Q37"/>
  <c r="Q38"/>
  <c r="Q39"/>
  <c r="Q40"/>
  <c r="Q41"/>
  <c r="Q42"/>
  <c r="Q43"/>
  <c r="Q44"/>
  <c r="Q45"/>
  <c r="Q46"/>
  <c r="Q35"/>
  <c r="O35"/>
  <c r="AS147"/>
  <c r="L154"/>
  <c r="AK147"/>
  <c r="O37"/>
  <c r="O38"/>
  <c r="O39"/>
  <c r="O40"/>
  <c r="O41"/>
  <c r="O42"/>
  <c r="O43"/>
  <c r="O44"/>
  <c r="O45"/>
  <c r="O46"/>
  <c r="O47"/>
  <c r="O48"/>
  <c r="O49"/>
  <c r="O50"/>
  <c r="O51"/>
  <c r="O52"/>
  <c r="O53"/>
  <c r="O54"/>
  <c r="O55"/>
  <c r="O56"/>
  <c r="O57"/>
  <c r="O58"/>
  <c r="O59"/>
  <c r="O60"/>
  <c r="O61"/>
  <c r="O62"/>
  <c r="O63"/>
  <c r="O64"/>
  <c r="O65"/>
  <c r="O66"/>
  <c r="O67"/>
  <c r="O68"/>
  <c r="O69"/>
  <c r="O70"/>
  <c r="O71"/>
  <c r="O72"/>
  <c r="O73"/>
  <c r="O74"/>
  <c r="O75"/>
  <c r="O76"/>
  <c r="O77"/>
  <c r="O78"/>
  <c r="O79"/>
  <c r="O80"/>
  <c r="O81"/>
  <c r="O83"/>
  <c r="O84"/>
  <c r="O85"/>
  <c r="O86"/>
  <c r="O87"/>
  <c r="O88"/>
  <c r="O89"/>
  <c r="O90"/>
  <c r="O91"/>
  <c r="O92"/>
  <c r="O93"/>
  <c r="O94"/>
  <c r="O95"/>
  <c r="O96"/>
  <c r="O97"/>
  <c r="O98"/>
  <c r="O99"/>
  <c r="O100"/>
  <c r="O101"/>
  <c r="O102"/>
  <c r="O103"/>
  <c r="O104"/>
  <c r="O105"/>
  <c r="O106"/>
  <c r="O107"/>
  <c r="O108"/>
  <c r="O109"/>
  <c r="O110"/>
  <c r="O111"/>
  <c r="O112"/>
  <c r="O113"/>
  <c r="O114"/>
  <c r="O115"/>
  <c r="O116"/>
  <c r="O117"/>
  <c r="O118"/>
  <c r="O119"/>
  <c r="O120"/>
  <c r="O121"/>
  <c r="O122"/>
  <c r="O123"/>
  <c r="O124"/>
  <c r="O125"/>
  <c r="O126"/>
  <c r="O127"/>
  <c r="O128"/>
  <c r="O129"/>
  <c r="O130"/>
  <c r="O131"/>
  <c r="O132"/>
  <c r="O133"/>
  <c r="O134"/>
  <c r="O135"/>
  <c r="O136"/>
  <c r="O137"/>
  <c r="O138"/>
  <c r="O139"/>
  <c r="O140"/>
  <c r="O141"/>
  <c r="O142"/>
  <c r="O143"/>
  <c r="O144"/>
  <c r="O145"/>
  <c r="O146"/>
  <c r="O147"/>
  <c r="O148"/>
  <c r="O149"/>
  <c r="O150"/>
  <c r="O26"/>
  <c r="O27"/>
  <c r="O28"/>
  <c r="O29"/>
  <c r="O30"/>
  <c r="O31"/>
  <c r="O32"/>
  <c r="O33"/>
  <c r="O34"/>
  <c r="O36"/>
  <c r="O4"/>
  <c r="O5"/>
  <c r="O6"/>
  <c r="O7"/>
  <c r="O8"/>
  <c r="O9"/>
  <c r="O10"/>
  <c r="O11"/>
  <c r="O12"/>
  <c r="O13"/>
  <c r="O14"/>
  <c r="O15"/>
  <c r="O16"/>
  <c r="O17"/>
  <c r="O18"/>
  <c r="O19"/>
  <c r="O20"/>
  <c r="O21"/>
  <c r="O22"/>
  <c r="O23"/>
  <c r="O24"/>
  <c r="O25"/>
  <c r="V25"/>
  <c r="J35"/>
  <c r="AJ147"/>
  <c r="M152"/>
  <c r="N152"/>
  <c r="N154"/>
  <c r="O82"/>
  <c r="C154"/>
  <c r="Q152"/>
  <c r="Q154"/>
  <c r="I152"/>
  <c r="J5"/>
  <c r="J6"/>
  <c r="J7"/>
  <c r="J8"/>
  <c r="J9"/>
  <c r="J10"/>
  <c r="J11"/>
  <c r="J12"/>
  <c r="J13"/>
  <c r="J14"/>
  <c r="J15"/>
  <c r="J16"/>
  <c r="J17"/>
  <c r="J18"/>
  <c r="J19"/>
  <c r="J20"/>
  <c r="J21"/>
  <c r="J22"/>
  <c r="J23"/>
  <c r="J24"/>
  <c r="J25"/>
  <c r="J26"/>
  <c r="J27"/>
  <c r="J28"/>
  <c r="J29"/>
  <c r="J30"/>
  <c r="J31"/>
  <c r="J32"/>
  <c r="J33"/>
  <c r="J34"/>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7"/>
  <c r="J78"/>
  <c r="J79"/>
  <c r="J80"/>
  <c r="J81"/>
  <c r="J82"/>
  <c r="J83"/>
  <c r="J84"/>
  <c r="J85"/>
  <c r="J86"/>
  <c r="J87"/>
  <c r="J88"/>
  <c r="J89"/>
  <c r="J90"/>
  <c r="J91"/>
  <c r="J92"/>
  <c r="J93"/>
  <c r="J94"/>
  <c r="J95"/>
  <c r="J96"/>
  <c r="J97"/>
  <c r="J98"/>
  <c r="J99"/>
  <c r="J100"/>
  <c r="J101"/>
  <c r="J102"/>
  <c r="J103"/>
  <c r="J104"/>
  <c r="J105"/>
  <c r="J106"/>
  <c r="J107"/>
  <c r="J108"/>
  <c r="J109"/>
  <c r="J110"/>
  <c r="J111"/>
  <c r="J112"/>
  <c r="J113"/>
  <c r="J114"/>
  <c r="J115"/>
  <c r="J116"/>
  <c r="J117"/>
  <c r="J118"/>
  <c r="J119"/>
  <c r="J120"/>
  <c r="J121"/>
  <c r="J122"/>
  <c r="J123"/>
  <c r="J124"/>
  <c r="J125"/>
  <c r="J126"/>
  <c r="J127"/>
  <c r="J128"/>
  <c r="J129"/>
  <c r="J130"/>
  <c r="J131"/>
  <c r="J132"/>
  <c r="J133"/>
  <c r="J134"/>
  <c r="J135"/>
  <c r="J136"/>
  <c r="J137"/>
  <c r="J138"/>
  <c r="J139"/>
  <c r="J140"/>
  <c r="J141"/>
  <c r="J142"/>
  <c r="J143"/>
  <c r="J144"/>
  <c r="J145"/>
  <c r="J146"/>
  <c r="J147"/>
  <c r="J148"/>
  <c r="J149"/>
  <c r="J150"/>
  <c r="J151"/>
  <c r="J4"/>
  <c r="J152"/>
  <c r="K152"/>
  <c r="L152"/>
  <c r="F152"/>
  <c r="H152"/>
  <c r="E152"/>
  <c r="S10"/>
  <c r="T10"/>
  <c r="S26"/>
  <c r="T26"/>
  <c r="S46"/>
  <c r="T46"/>
  <c r="S58"/>
  <c r="T58"/>
  <c r="S67"/>
  <c r="T67"/>
  <c r="S108"/>
  <c r="T108"/>
  <c r="S116"/>
  <c r="T116"/>
  <c r="S128"/>
  <c r="T128"/>
  <c r="S132"/>
  <c r="T132"/>
  <c r="S136"/>
  <c r="T136"/>
  <c r="S148"/>
  <c r="T148"/>
  <c r="S4"/>
  <c r="T4"/>
  <c r="B152"/>
  <c r="G151"/>
  <c r="S151"/>
  <c r="T151"/>
  <c r="G150"/>
  <c r="S150"/>
  <c r="T150"/>
  <c r="G149"/>
  <c r="S149"/>
  <c r="T149"/>
  <c r="G148"/>
  <c r="G147"/>
  <c r="S147"/>
  <c r="T147"/>
  <c r="G146"/>
  <c r="S146"/>
  <c r="T146"/>
  <c r="G145"/>
  <c r="S145"/>
  <c r="T145"/>
  <c r="G144"/>
  <c r="S144"/>
  <c r="T144"/>
  <c r="G143"/>
  <c r="S143"/>
  <c r="T143"/>
  <c r="G142"/>
  <c r="S142"/>
  <c r="T142"/>
  <c r="G141"/>
  <c r="S141"/>
  <c r="T141"/>
  <c r="G103"/>
  <c r="S103"/>
  <c r="T103"/>
  <c r="G102"/>
  <c r="S102"/>
  <c r="T102"/>
  <c r="G90"/>
  <c r="S90"/>
  <c r="T90"/>
  <c r="S82"/>
  <c r="T82"/>
  <c r="G69"/>
  <c r="S69"/>
  <c r="T69"/>
  <c r="G60"/>
  <c r="S60"/>
  <c r="T60"/>
  <c r="G17"/>
  <c r="S17"/>
  <c r="T17"/>
  <c r="G10"/>
  <c r="G140"/>
  <c r="S140"/>
  <c r="T140"/>
  <c r="G139"/>
  <c r="S139"/>
  <c r="T139"/>
  <c r="G138"/>
  <c r="S138"/>
  <c r="T138"/>
  <c r="G137"/>
  <c r="S137"/>
  <c r="T137"/>
  <c r="G136"/>
  <c r="G135"/>
  <c r="S135"/>
  <c r="T135"/>
  <c r="G134"/>
  <c r="S134"/>
  <c r="T134"/>
  <c r="G133"/>
  <c r="S133"/>
  <c r="T133"/>
  <c r="G132"/>
  <c r="G131"/>
  <c r="S131"/>
  <c r="T131"/>
  <c r="G130"/>
  <c r="S130"/>
  <c r="T130"/>
  <c r="G129"/>
  <c r="S129"/>
  <c r="T129"/>
  <c r="G128"/>
  <c r="G127"/>
  <c r="S127"/>
  <c r="T127"/>
  <c r="G126"/>
  <c r="S126"/>
  <c r="T126"/>
  <c r="G125"/>
  <c r="S125"/>
  <c r="T125"/>
  <c r="G124"/>
  <c r="S124"/>
  <c r="T124"/>
  <c r="G123"/>
  <c r="S123"/>
  <c r="T123"/>
  <c r="G122"/>
  <c r="S122"/>
  <c r="T122"/>
  <c r="G121"/>
  <c r="S121"/>
  <c r="T121"/>
  <c r="G120"/>
  <c r="S120"/>
  <c r="T120"/>
  <c r="G119"/>
  <c r="S119"/>
  <c r="T119"/>
  <c r="G118"/>
  <c r="S118"/>
  <c r="T118"/>
  <c r="G117"/>
  <c r="S117"/>
  <c r="T117"/>
  <c r="G116"/>
  <c r="G115"/>
  <c r="S115"/>
  <c r="T115"/>
  <c r="S114"/>
  <c r="T114"/>
  <c r="G113"/>
  <c r="S113"/>
  <c r="T113"/>
  <c r="G112"/>
  <c r="S112"/>
  <c r="T112"/>
  <c r="G111"/>
  <c r="S111"/>
  <c r="T111"/>
  <c r="G110"/>
  <c r="S110"/>
  <c r="T110"/>
  <c r="G109"/>
  <c r="S109"/>
  <c r="T109"/>
  <c r="G108"/>
  <c r="G107"/>
  <c r="S107"/>
  <c r="T107"/>
  <c r="G106"/>
  <c r="S106"/>
  <c r="T106"/>
  <c r="G105"/>
  <c r="S105"/>
  <c r="T105"/>
  <c r="G104"/>
  <c r="S104"/>
  <c r="T104"/>
  <c r="G101"/>
  <c r="S101"/>
  <c r="T101"/>
  <c r="G100"/>
  <c r="S100"/>
  <c r="T100"/>
  <c r="G99"/>
  <c r="S99"/>
  <c r="T99"/>
  <c r="G98"/>
  <c r="S98"/>
  <c r="T98"/>
  <c r="G97"/>
  <c r="S97"/>
  <c r="T97"/>
  <c r="G96"/>
  <c r="S96"/>
  <c r="T96"/>
  <c r="G95"/>
  <c r="S95"/>
  <c r="T95"/>
  <c r="G94"/>
  <c r="S94"/>
  <c r="T94"/>
  <c r="G93"/>
  <c r="S93"/>
  <c r="T93"/>
  <c r="G92"/>
  <c r="S92"/>
  <c r="T92"/>
  <c r="G91"/>
  <c r="S91"/>
  <c r="T91"/>
  <c r="G89"/>
  <c r="S89"/>
  <c r="T89"/>
  <c r="G88"/>
  <c r="S88"/>
  <c r="T88"/>
  <c r="G87"/>
  <c r="S87"/>
  <c r="T87"/>
  <c r="G86"/>
  <c r="S86"/>
  <c r="T86"/>
  <c r="G85"/>
  <c r="S85"/>
  <c r="T85"/>
  <c r="G84"/>
  <c r="S84"/>
  <c r="T84"/>
  <c r="G83"/>
  <c r="S83"/>
  <c r="T83"/>
  <c r="G81"/>
  <c r="S81"/>
  <c r="T81"/>
  <c r="G80"/>
  <c r="S80"/>
  <c r="T80"/>
  <c r="G79"/>
  <c r="S79"/>
  <c r="T79"/>
  <c r="G78"/>
  <c r="S78"/>
  <c r="T78"/>
  <c r="G77"/>
  <c r="S77"/>
  <c r="T77"/>
  <c r="G76"/>
  <c r="S76"/>
  <c r="T76"/>
  <c r="G75"/>
  <c r="S75"/>
  <c r="T75"/>
  <c r="G74"/>
  <c r="S74"/>
  <c r="T74"/>
  <c r="G73"/>
  <c r="S73"/>
  <c r="T73"/>
  <c r="G72"/>
  <c r="S72"/>
  <c r="T72"/>
  <c r="G71"/>
  <c r="S71"/>
  <c r="T71"/>
  <c r="G70"/>
  <c r="S70"/>
  <c r="T70"/>
  <c r="G68"/>
  <c r="S68"/>
  <c r="T68"/>
  <c r="G67"/>
  <c r="G66"/>
  <c r="S66"/>
  <c r="T66"/>
  <c r="G65"/>
  <c r="S65"/>
  <c r="T65"/>
  <c r="G64"/>
  <c r="S64"/>
  <c r="T64"/>
  <c r="G63"/>
  <c r="S63"/>
  <c r="T63"/>
  <c r="G62"/>
  <c r="S62"/>
  <c r="T62"/>
  <c r="G61"/>
  <c r="S61"/>
  <c r="T61"/>
  <c r="G59"/>
  <c r="S59"/>
  <c r="T59"/>
  <c r="G58"/>
  <c r="G57"/>
  <c r="S57"/>
  <c r="T57"/>
  <c r="G56"/>
  <c r="S56"/>
  <c r="T56"/>
  <c r="G55"/>
  <c r="S55"/>
  <c r="T55"/>
  <c r="G54"/>
  <c r="S54"/>
  <c r="T54"/>
  <c r="G53"/>
  <c r="S53"/>
  <c r="T53"/>
  <c r="G52"/>
  <c r="S52"/>
  <c r="T52"/>
  <c r="G51"/>
  <c r="S51"/>
  <c r="T51"/>
  <c r="G50"/>
  <c r="S50"/>
  <c r="T50"/>
  <c r="G49"/>
  <c r="S49"/>
  <c r="T49"/>
  <c r="G48"/>
  <c r="S48"/>
  <c r="T48"/>
  <c r="G47"/>
  <c r="S47"/>
  <c r="T47"/>
  <c r="G46"/>
  <c r="G45"/>
  <c r="S45"/>
  <c r="T45"/>
  <c r="G44"/>
  <c r="S44"/>
  <c r="T44"/>
  <c r="G43"/>
  <c r="S43"/>
  <c r="T43"/>
  <c r="G42"/>
  <c r="S42"/>
  <c r="T42"/>
  <c r="G41"/>
  <c r="S41"/>
  <c r="T41"/>
  <c r="G40"/>
  <c r="S40"/>
  <c r="T40"/>
  <c r="G39"/>
  <c r="S39"/>
  <c r="T39"/>
  <c r="G38"/>
  <c r="S38"/>
  <c r="T38"/>
  <c r="G37"/>
  <c r="S37"/>
  <c r="T37"/>
  <c r="G36"/>
  <c r="S36"/>
  <c r="T36"/>
  <c r="G35"/>
  <c r="S35"/>
  <c r="T35"/>
  <c r="G34"/>
  <c r="S34"/>
  <c r="T34"/>
  <c r="G33"/>
  <c r="S33"/>
  <c r="T33"/>
  <c r="G32"/>
  <c r="S32"/>
  <c r="T32"/>
  <c r="G31"/>
  <c r="S31"/>
  <c r="T31"/>
  <c r="G30"/>
  <c r="S30"/>
  <c r="T30"/>
  <c r="G29"/>
  <c r="S29"/>
  <c r="T29"/>
  <c r="G28"/>
  <c r="S28"/>
  <c r="T28"/>
  <c r="G27"/>
  <c r="S27"/>
  <c r="T27"/>
  <c r="G26"/>
  <c r="G25"/>
  <c r="S25"/>
  <c r="T25"/>
  <c r="G24"/>
  <c r="S24"/>
  <c r="T24"/>
  <c r="G23"/>
  <c r="S23"/>
  <c r="T23"/>
  <c r="G22"/>
  <c r="S22"/>
  <c r="T22"/>
  <c r="G21"/>
  <c r="S21"/>
  <c r="T21"/>
  <c r="G20"/>
  <c r="S20"/>
  <c r="T20"/>
  <c r="G19"/>
  <c r="S19"/>
  <c r="T19"/>
  <c r="G18"/>
  <c r="S18"/>
  <c r="T18"/>
  <c r="G16"/>
  <c r="S16"/>
  <c r="T16"/>
  <c r="G15"/>
  <c r="S15"/>
  <c r="T15"/>
  <c r="G14"/>
  <c r="S14"/>
  <c r="T14"/>
  <c r="G13"/>
  <c r="S13"/>
  <c r="T13"/>
  <c r="G12"/>
  <c r="S12"/>
  <c r="T12"/>
  <c r="G11"/>
  <c r="S11"/>
  <c r="T11"/>
  <c r="G9"/>
  <c r="S9"/>
  <c r="T9"/>
  <c r="G8"/>
  <c r="S8"/>
  <c r="T8"/>
  <c r="G7"/>
  <c r="S7"/>
  <c r="T7"/>
  <c r="G6"/>
  <c r="S6"/>
  <c r="T6"/>
  <c r="G5"/>
  <c r="S5"/>
  <c r="T5"/>
  <c r="G4"/>
  <c r="G152"/>
  <c r="O152"/>
  <c r="O154"/>
  <c r="B18" i="2" l="1"/>
  <c r="D10"/>
  <c r="B19"/>
  <c r="D11"/>
  <c r="B20" l="1"/>
  <c r="E9" i="4" s="1"/>
  <c r="H9" s="1"/>
  <c r="D14" i="2"/>
  <c r="H6" i="4" s="1"/>
  <c r="H24" s="1"/>
  <c r="D12" i="2"/>
  <c r="E6" i="4" s="1"/>
  <c r="E24" l="1"/>
</calcChain>
</file>

<file path=xl/sharedStrings.xml><?xml version="1.0" encoding="utf-8"?>
<sst xmlns="http://schemas.openxmlformats.org/spreadsheetml/2006/main" count="615" uniqueCount="463">
  <si>
    <t>DistrictName</t>
  </si>
  <si>
    <t>count</t>
  </si>
  <si>
    <t>charter = 1</t>
  </si>
  <si>
    <t>523</t>
  </si>
  <si>
    <t>Academy of Trades and Technology</t>
  </si>
  <si>
    <t>522</t>
  </si>
  <si>
    <t>ACE Leadership High School</t>
  </si>
  <si>
    <t>046</t>
  </si>
  <si>
    <t>Alamogordo Public Schools</t>
  </si>
  <si>
    <t>524</t>
  </si>
  <si>
    <t>Albuquerque Institute of Math &amp; Science</t>
  </si>
  <si>
    <t>001</t>
  </si>
  <si>
    <t>Albuquerque Public Schools</t>
  </si>
  <si>
    <t>516</t>
  </si>
  <si>
    <t>Albuquerque School of Excellence</t>
  </si>
  <si>
    <t>532</t>
  </si>
  <si>
    <t>Aldo Leopold High School</t>
  </si>
  <si>
    <t>511</t>
  </si>
  <si>
    <t>Alma d' Arte Charter High School</t>
  </si>
  <si>
    <t>525</t>
  </si>
  <si>
    <t>Amy Biehl Charter High School</t>
  </si>
  <si>
    <t>030</t>
  </si>
  <si>
    <t>Animas Public Schools</t>
  </si>
  <si>
    <t>Anthony Charter School</t>
  </si>
  <si>
    <t>022</t>
  </si>
  <si>
    <t>Artesia Public Schools</t>
  </si>
  <si>
    <t>064</t>
  </si>
  <si>
    <t>Aztec Municipal Schools</t>
  </si>
  <si>
    <t>087</t>
  </si>
  <si>
    <t>Belen Consolidated Schools</t>
  </si>
  <si>
    <t>061</t>
  </si>
  <si>
    <t>Bernalillo Public Schools</t>
  </si>
  <si>
    <t>066</t>
  </si>
  <si>
    <t>Bloomfield Public Schools</t>
  </si>
  <si>
    <t>040</t>
  </si>
  <si>
    <t>Capitan Municipal Schools</t>
  </si>
  <si>
    <t>020</t>
  </si>
  <si>
    <t>Carlsbad Municipal Schools</t>
  </si>
  <si>
    <t>037</t>
  </si>
  <si>
    <t>Carrizozo Municipal Schools</t>
  </si>
  <si>
    <t>067</t>
  </si>
  <si>
    <t>Central Consolidated Schools</t>
  </si>
  <si>
    <t>512</t>
  </si>
  <si>
    <t>053</t>
  </si>
  <si>
    <t>Chama Valley Independent Schools</t>
  </si>
  <si>
    <t>507</t>
  </si>
  <si>
    <t>Cien Aguas International School</t>
  </si>
  <si>
    <t>008</t>
  </si>
  <si>
    <t>Cimarron Municipal Schools</t>
  </si>
  <si>
    <t>084</t>
  </si>
  <si>
    <t>Clayton Municipal Schools</t>
  </si>
  <si>
    <t>048</t>
  </si>
  <si>
    <t>Cloudcroft Municipal Schools</t>
  </si>
  <si>
    <t>012</t>
  </si>
  <si>
    <t>Clovis Municipal Schools</t>
  </si>
  <si>
    <t>024</t>
  </si>
  <si>
    <t>Cobre Consolidated Schools</t>
  </si>
  <si>
    <t>Coral Community Charter School</t>
  </si>
  <si>
    <t>038</t>
  </si>
  <si>
    <t>Corona Municipal Schools</t>
  </si>
  <si>
    <t>502</t>
  </si>
  <si>
    <t>Cottonwood Classical Prepatory School</t>
  </si>
  <si>
    <t>513</t>
  </si>
  <si>
    <t>Creative Education Preparatory Institute</t>
  </si>
  <si>
    <t>062</t>
  </si>
  <si>
    <t>Cuba Independent Schools</t>
  </si>
  <si>
    <t>042</t>
  </si>
  <si>
    <t>Deming Public Schools</t>
  </si>
  <si>
    <t>085</t>
  </si>
  <si>
    <t>Des Moines Municipal Schools</t>
  </si>
  <si>
    <t>006</t>
  </si>
  <si>
    <t>Dexter Consolidated Schools</t>
  </si>
  <si>
    <t>060</t>
  </si>
  <si>
    <t>Dora Municipal Schools</t>
  </si>
  <si>
    <t>Dream Dine</t>
  </si>
  <si>
    <t>054</t>
  </si>
  <si>
    <t>Dulce Independent Schools</t>
  </si>
  <si>
    <t>526</t>
  </si>
  <si>
    <t>East Mountain High School</t>
  </si>
  <si>
    <t>058</t>
  </si>
  <si>
    <t>Elida Municipal Schools</t>
  </si>
  <si>
    <t>055</t>
  </si>
  <si>
    <t>Espanola Public Schools</t>
  </si>
  <si>
    <t>080</t>
  </si>
  <si>
    <t>Estancia Municipal Schools</t>
  </si>
  <si>
    <t>Estancia Valley Classical Academy</t>
  </si>
  <si>
    <t>032</t>
  </si>
  <si>
    <t>Eunice Municipal Schools</t>
  </si>
  <si>
    <t>Explore Academy</t>
  </si>
  <si>
    <t>065</t>
  </si>
  <si>
    <t>Farmington Municipal Schools</t>
  </si>
  <si>
    <t>059</t>
  </si>
  <si>
    <t>Floyd Municipal Schools</t>
  </si>
  <si>
    <t>016</t>
  </si>
  <si>
    <t>Fort Sumner Municipal Schools</t>
  </si>
  <si>
    <t>019</t>
  </si>
  <si>
    <t>Gadsden Independent Schools</t>
  </si>
  <si>
    <t>043</t>
  </si>
  <si>
    <t>Gallup-McKinley County Schools</t>
  </si>
  <si>
    <t>514</t>
  </si>
  <si>
    <t>Gilbert L. Sena Charter High School</t>
  </si>
  <si>
    <t>015</t>
  </si>
  <si>
    <t>Grady Municipal Schools</t>
  </si>
  <si>
    <t>088</t>
  </si>
  <si>
    <t>Grants-Cibola County Schools</t>
  </si>
  <si>
    <t>005</t>
  </si>
  <si>
    <t>Hagerman Municipal Schools</t>
  </si>
  <si>
    <t>018</t>
  </si>
  <si>
    <t>Hatch Valley Public Schools</t>
  </si>
  <si>
    <t>Health Leadership High School</t>
  </si>
  <si>
    <t>Health Sciences Academy</t>
  </si>
  <si>
    <t>033</t>
  </si>
  <si>
    <t>Hobbs Municipal Schools</t>
  </si>
  <si>
    <t>039</t>
  </si>
  <si>
    <t>Hondo Valley Public Schools</t>
  </si>
  <si>
    <t>503</t>
  </si>
  <si>
    <t>Horizon Academy West</t>
  </si>
  <si>
    <t>050</t>
  </si>
  <si>
    <t>House Municipal Schools</t>
  </si>
  <si>
    <t>535</t>
  </si>
  <si>
    <t>J Paul Taylor Academy</t>
  </si>
  <si>
    <t>034</t>
  </si>
  <si>
    <t>Jal Public Schools</t>
  </si>
  <si>
    <t>056</t>
  </si>
  <si>
    <t>Jemez Mountain Public Schools</t>
  </si>
  <si>
    <t>063</t>
  </si>
  <si>
    <t>Jemez Valley Public Schools</t>
  </si>
  <si>
    <t>La Academia Dolores Huerta</t>
  </si>
  <si>
    <t>La Jicarita Community School</t>
  </si>
  <si>
    <t>528</t>
  </si>
  <si>
    <t>La Promesa Early Learning Center</t>
  </si>
  <si>
    <t>540</t>
  </si>
  <si>
    <t>La Resolana Leadership Academy</t>
  </si>
  <si>
    <t>La Tierra Montessori School of the Arts and Sciences</t>
  </si>
  <si>
    <t>007</t>
  </si>
  <si>
    <t>Lake Arthur Municipal Schools</t>
  </si>
  <si>
    <t>017</t>
  </si>
  <si>
    <t>Las Cruces Public Schools</t>
  </si>
  <si>
    <t>069</t>
  </si>
  <si>
    <t>Las Vegas City Public Schools</t>
  </si>
  <si>
    <t>051</t>
  </si>
  <si>
    <t>Logan Municipal Schools</t>
  </si>
  <si>
    <t>029</t>
  </si>
  <si>
    <t>Lordsburg Municipal Schools</t>
  </si>
  <si>
    <t>041</t>
  </si>
  <si>
    <t>Los Alamos Public Schools</t>
  </si>
  <si>
    <t>086</t>
  </si>
  <si>
    <t>Los Lunas Public Schools</t>
  </si>
  <si>
    <t>021</t>
  </si>
  <si>
    <t>Loving Municipal Schools</t>
  </si>
  <si>
    <t>031</t>
  </si>
  <si>
    <t>Lovington Municipal Schools</t>
  </si>
  <si>
    <t>075</t>
  </si>
  <si>
    <t>Magdalena Municipal Schools</t>
  </si>
  <si>
    <t>011</t>
  </si>
  <si>
    <t>Maxwell Municipal Schools</t>
  </si>
  <si>
    <t>McCurdy Charter School</t>
  </si>
  <si>
    <t>501</t>
  </si>
  <si>
    <t>Media Arts Collaborative Charter School</t>
  </si>
  <si>
    <t>014</t>
  </si>
  <si>
    <t>Melrose Public Schools</t>
  </si>
  <si>
    <t>078</t>
  </si>
  <si>
    <t>Mesa Vista Consolidated Schools</t>
  </si>
  <si>
    <t>Mission Achievement and Success</t>
  </si>
  <si>
    <t>529</t>
  </si>
  <si>
    <t>044</t>
  </si>
  <si>
    <t>Mora Independent Schools</t>
  </si>
  <si>
    <t>081</t>
  </si>
  <si>
    <t>Moriarty Municipal Schools</t>
  </si>
  <si>
    <t>028</t>
  </si>
  <si>
    <t>Mosquero Municipal Schools</t>
  </si>
  <si>
    <t>082</t>
  </si>
  <si>
    <t>Mountainair Public Schools</t>
  </si>
  <si>
    <t>New Mexico Connections Academy</t>
  </si>
  <si>
    <t>534</t>
  </si>
  <si>
    <t>New Mexico International School</t>
  </si>
  <si>
    <t>509</t>
  </si>
  <si>
    <t>New Mexico School for the Arts</t>
  </si>
  <si>
    <t>504</t>
  </si>
  <si>
    <t>North Valley Academy Charter School</t>
  </si>
  <si>
    <t>070</t>
  </si>
  <si>
    <t>Pecos Independent Schools</t>
  </si>
  <si>
    <t>077</t>
  </si>
  <si>
    <t>Penasco Independent Schools</t>
  </si>
  <si>
    <t>072</t>
  </si>
  <si>
    <t>Pojoaque Valley Public Schools</t>
  </si>
  <si>
    <t>057</t>
  </si>
  <si>
    <t>Portales Municipal Schools</t>
  </si>
  <si>
    <t>003</t>
  </si>
  <si>
    <t>Quemado Independent Schools</t>
  </si>
  <si>
    <t>079</t>
  </si>
  <si>
    <t>Questa Independent Schools</t>
  </si>
  <si>
    <t>538</t>
  </si>
  <si>
    <t>Ralph J Bunche Academy</t>
  </si>
  <si>
    <t>009</t>
  </si>
  <si>
    <t>Raton Public Schools</t>
  </si>
  <si>
    <t>539</t>
  </si>
  <si>
    <t>Red River Valley Charter School</t>
  </si>
  <si>
    <t>002</t>
  </si>
  <si>
    <t>Reserve Public Schools</t>
  </si>
  <si>
    <t>083</t>
  </si>
  <si>
    <t>Rio Rancho Public Schools</t>
  </si>
  <si>
    <t>004</t>
  </si>
  <si>
    <t>Roswell Independent Schools</t>
  </si>
  <si>
    <t>027</t>
  </si>
  <si>
    <t>Roy Municipal Schools</t>
  </si>
  <si>
    <t>036</t>
  </si>
  <si>
    <t>Ruidoso Municipal Schools</t>
  </si>
  <si>
    <t>Sage Montessori Charter School</t>
  </si>
  <si>
    <t>052</t>
  </si>
  <si>
    <t>San Jon Municipal Schools</t>
  </si>
  <si>
    <t>071</t>
  </si>
  <si>
    <t>Santa Fe Public Schools</t>
  </si>
  <si>
    <t>025</t>
  </si>
  <si>
    <t>Santa Rosa Consolidated Schools</t>
  </si>
  <si>
    <t>505</t>
  </si>
  <si>
    <t>School of Dreams Academy</t>
  </si>
  <si>
    <t>023</t>
  </si>
  <si>
    <t>Silver Consolidated Schools</t>
  </si>
  <si>
    <t>074</t>
  </si>
  <si>
    <t>Socorro Consolidated Schools</t>
  </si>
  <si>
    <t>515</t>
  </si>
  <si>
    <t>South Valley Preparatory School</t>
  </si>
  <si>
    <t>Southwest Aeronautics, Mathematics and Science Academy</t>
  </si>
  <si>
    <t>527</t>
  </si>
  <si>
    <t>Southwest Intermediate Learning Center</t>
  </si>
  <si>
    <t>530</t>
  </si>
  <si>
    <t>Southwest Primary Learning Center</t>
  </si>
  <si>
    <t>531</t>
  </si>
  <si>
    <t>Southwest Secondary Learning Center</t>
  </si>
  <si>
    <t>010</t>
  </si>
  <si>
    <t>Springer Municipal Schools</t>
  </si>
  <si>
    <t>510</t>
  </si>
  <si>
    <t>Taos Academy</t>
  </si>
  <si>
    <t>521</t>
  </si>
  <si>
    <t>Taos Integrated School of the Arts</t>
  </si>
  <si>
    <t>Taos International School</t>
  </si>
  <si>
    <t>076</t>
  </si>
  <si>
    <t>Taos Municipal Schools</t>
  </si>
  <si>
    <t>035</t>
  </si>
  <si>
    <t>Tatum Municipal Schools</t>
  </si>
  <si>
    <t>013</t>
  </si>
  <si>
    <t>Texico Municipal Schools</t>
  </si>
  <si>
    <t>517</t>
  </si>
  <si>
    <t>520</t>
  </si>
  <si>
    <t>536</t>
  </si>
  <si>
    <t>508</t>
  </si>
  <si>
    <t>537</t>
  </si>
  <si>
    <t>519</t>
  </si>
  <si>
    <t>506</t>
  </si>
  <si>
    <t>518</t>
  </si>
  <si>
    <t>Tierra Adentro</t>
  </si>
  <si>
    <t>073</t>
  </si>
  <si>
    <t>Truth or Consequences Municipal Schools</t>
  </si>
  <si>
    <t>049</t>
  </si>
  <si>
    <t>Tucumcari Public Schools</t>
  </si>
  <si>
    <t>047</t>
  </si>
  <si>
    <t>Tularosa Municipal Schools</t>
  </si>
  <si>
    <t>Uplift Community School</t>
  </si>
  <si>
    <t>026</t>
  </si>
  <si>
    <t>Vaughn Municipal Schools</t>
  </si>
  <si>
    <t>045</t>
  </si>
  <si>
    <t>Wagon Mound Public Schools</t>
  </si>
  <si>
    <t>Walatowa Charter High School</t>
  </si>
  <si>
    <t>068</t>
  </si>
  <si>
    <t>West Las Vegas Public Schools</t>
  </si>
  <si>
    <t>William W &amp; Josephine Dorn Charter Community School</t>
  </si>
  <si>
    <t>089</t>
  </si>
  <si>
    <t>Zuni Public Schools</t>
  </si>
  <si>
    <t>DistrictCode</t>
  </si>
  <si>
    <t>TitleITotalPreliminary</t>
  </si>
  <si>
    <t>(Approved Budget)</t>
  </si>
  <si>
    <t>TitleIPartDFinal</t>
  </si>
  <si>
    <t>TitleIPartAFinal</t>
  </si>
  <si>
    <t>TitleIPartAPreliminary</t>
  </si>
  <si>
    <t>TitleIPartDPreliminary</t>
  </si>
  <si>
    <t>TotalBAR</t>
  </si>
  <si>
    <t>201314Carryover</t>
  </si>
  <si>
    <t>Albuquerque Sign Language Academy, The</t>
  </si>
  <si>
    <t>ASK Academy, The</t>
  </si>
  <si>
    <t>Cesar Chavez Community School</t>
  </si>
  <si>
    <t>GREAT Academy, The</t>
  </si>
  <si>
    <t xml:space="preserve">MASTERS Program, The </t>
  </si>
  <si>
    <t>Learning  Community, The</t>
  </si>
  <si>
    <t>Montessori Elementary School, The</t>
  </si>
  <si>
    <t>New America School, The</t>
  </si>
  <si>
    <t>International School at Mesa del Sol, The</t>
  </si>
  <si>
    <t>Form #1</t>
  </si>
  <si>
    <t>District</t>
  </si>
  <si>
    <t>FY 2013-14 Carryover + Redistribution</t>
  </si>
  <si>
    <t>FY 2014-15 Final Award Increase/(Decrease)</t>
  </si>
  <si>
    <t>BAR Amount</t>
  </si>
  <si>
    <t>2012Redistribution</t>
  </si>
  <si>
    <t>2013Redistribution</t>
  </si>
  <si>
    <t>TotalRedistribution</t>
  </si>
  <si>
    <t>Instructions:</t>
  </si>
  <si>
    <r>
      <rPr>
        <b/>
        <sz val="11"/>
        <color indexed="8"/>
        <rFont val="Calibri"/>
        <family val="2"/>
      </rPr>
      <t>1.</t>
    </r>
    <r>
      <rPr>
        <sz val="11"/>
        <color theme="1"/>
        <rFont val="Calibri"/>
        <family val="2"/>
        <scheme val="minor"/>
      </rPr>
      <t xml:space="preserve"> Districts/charter LEAs that are submitting a budget increase in OBMS must submit this form with the BAR.</t>
    </r>
  </si>
  <si>
    <r>
      <rPr>
        <b/>
        <sz val="11"/>
        <color indexed="8"/>
        <rFont val="Calibri"/>
        <family val="2"/>
      </rPr>
      <t xml:space="preserve">3. </t>
    </r>
    <r>
      <rPr>
        <sz val="11"/>
        <color theme="1"/>
        <rFont val="Calibri"/>
        <family val="2"/>
        <scheme val="minor"/>
      </rPr>
      <t>Any unexpended budgeted amounts in "Parent Costs' from 2013-14 must be budgeted as carryover in parent costs and cannot be re-programmed for any other use.</t>
    </r>
  </si>
  <si>
    <r>
      <rPr>
        <b/>
        <sz val="11"/>
        <color indexed="8"/>
        <rFont val="Calibri"/>
        <family val="2"/>
      </rPr>
      <t>5.</t>
    </r>
    <r>
      <rPr>
        <sz val="11"/>
        <color theme="1"/>
        <rFont val="Calibri"/>
        <family val="2"/>
        <scheme val="minor"/>
      </rPr>
      <t xml:space="preserve"> Categories where private schools must be treated equitably are noted as PNP eligible. This applies to the FY 2014-15 award increase only and not to carryover funds.</t>
    </r>
  </si>
  <si>
    <r>
      <t xml:space="preserve">a </t>
    </r>
    <r>
      <rPr>
        <sz val="11"/>
        <color theme="1"/>
        <rFont val="Calibri"/>
        <family val="2"/>
        <scheme val="minor"/>
      </rPr>
      <t>You may choose to use a blank PNP worksheet from a previous year's Title I application to help you determine the PNP's equitable share.</t>
    </r>
  </si>
  <si>
    <r>
      <rPr>
        <sz val="11"/>
        <color indexed="8"/>
        <rFont val="Webdings"/>
        <family val="1"/>
        <charset val="2"/>
      </rPr>
      <t>a</t>
    </r>
    <r>
      <rPr>
        <sz val="11"/>
        <color theme="1"/>
        <rFont val="Calibri"/>
        <family val="2"/>
        <scheme val="minor"/>
      </rPr>
      <t xml:space="preserve"> Districts should review the original Title I application to determine if significant amounts were set aside for district level activities. If so, then appropriate amounts should be distributed through site allocations at this time.</t>
    </r>
  </si>
  <si>
    <r>
      <rPr>
        <sz val="11"/>
        <color indexed="8"/>
        <rFont val="Webdings"/>
        <family val="1"/>
        <charset val="2"/>
      </rPr>
      <t>a</t>
    </r>
    <r>
      <rPr>
        <sz val="11"/>
        <color theme="1"/>
        <rFont val="Calibri"/>
        <family val="2"/>
        <scheme val="minor"/>
      </rPr>
      <t xml:space="preserve"> If you need more room to describe Site Allocation funding, please attach a separate document.</t>
    </r>
  </si>
  <si>
    <t>Form #2</t>
  </si>
  <si>
    <t>FY 2014-15 Award Increase/ (Decrease)</t>
  </si>
  <si>
    <t>Total Budget</t>
  </si>
  <si>
    <t>Total</t>
  </si>
  <si>
    <t>a.</t>
  </si>
  <si>
    <t>b.</t>
  </si>
  <si>
    <t>c.</t>
  </si>
  <si>
    <t>d.</t>
  </si>
  <si>
    <t>e.</t>
  </si>
  <si>
    <t>f.</t>
  </si>
  <si>
    <t>g.</t>
  </si>
  <si>
    <t>h.</t>
  </si>
  <si>
    <t>i.</t>
  </si>
  <si>
    <t>Parent Costs</t>
  </si>
  <si>
    <t>Neglected</t>
  </si>
  <si>
    <t>Delinquent</t>
  </si>
  <si>
    <t>Homeless</t>
  </si>
  <si>
    <t>District Level Preschool</t>
  </si>
  <si>
    <t>District Level Summer Program</t>
  </si>
  <si>
    <t>District Level After School</t>
  </si>
  <si>
    <t>District Level Staff Development</t>
  </si>
  <si>
    <t>Priority</t>
  </si>
  <si>
    <t>Focus</t>
  </si>
  <si>
    <t>Strategic and/or C, D or F schools</t>
  </si>
  <si>
    <t>Other</t>
  </si>
  <si>
    <t>j.</t>
  </si>
  <si>
    <t>k.</t>
  </si>
  <si>
    <t>l.</t>
  </si>
  <si>
    <t>m.</t>
  </si>
  <si>
    <t>n.</t>
  </si>
  <si>
    <t>Indirect</t>
  </si>
  <si>
    <t>Private Schools</t>
  </si>
  <si>
    <t>Site Allocations</t>
  </si>
  <si>
    <t xml:space="preserve">Administrative Costs </t>
  </si>
  <si>
    <t>Part D</t>
  </si>
  <si>
    <t>Final</t>
  </si>
  <si>
    <t>increase/(decrease)</t>
  </si>
  <si>
    <t>This amount is on Form #2, Column C</t>
  </si>
  <si>
    <t>This amount is on Form #2, Column E</t>
  </si>
  <si>
    <r>
      <t>Title I Part D (</t>
    </r>
    <r>
      <rPr>
        <u/>
        <sz val="11"/>
        <color indexed="8"/>
        <rFont val="Calibri"/>
        <family val="2"/>
      </rPr>
      <t>included in the amounts above</t>
    </r>
    <r>
      <rPr>
        <sz val="11"/>
        <color theme="1"/>
        <rFont val="Calibri"/>
        <family val="2"/>
        <scheme val="minor"/>
      </rPr>
      <t>):</t>
    </r>
  </si>
  <si>
    <t>PNP eligible</t>
  </si>
  <si>
    <t>Parent Costs - Please describe how the District will use these funds:</t>
  </si>
  <si>
    <t>Neglected- Please describe how the District will use these funds:</t>
  </si>
  <si>
    <t>Delinquent- Please describe how the District will use these funds:</t>
  </si>
  <si>
    <t>Homeless -  Please describe how the District will use these funds:</t>
  </si>
  <si>
    <t>District Level Preschool - Please describe how the District will use these funds:</t>
  </si>
  <si>
    <t>District Level Summer Program - Please describe how the District will use these funds:</t>
  </si>
  <si>
    <t>District Level After School Program - Please describe how the district will use these funds:</t>
  </si>
  <si>
    <t>District Level Staff Development - Please describe the activities. Include who will provide training and who will benefit:</t>
  </si>
  <si>
    <t>Please describe how funds will be used to support Priority, Focus and Strategic (and other C, D, F) designated schools:</t>
  </si>
  <si>
    <t>Other - Please describe how the District will use these funds:</t>
  </si>
  <si>
    <t>Indirect - Please indicate whether your district will budget for indirect costs and rate to be used:</t>
  </si>
  <si>
    <t>Administrative Costs - Please describe how the District will use these funds:</t>
  </si>
  <si>
    <t>Private Schools - Describe how equitable amounts were determined and how funds will be used to support eligible private school students:</t>
  </si>
  <si>
    <t>Site Allocations - Describe how funds will be used at each site receiving funding through site allocations.</t>
  </si>
  <si>
    <t>Public School Site Allocations:</t>
  </si>
  <si>
    <t>School</t>
  </si>
  <si>
    <t>Grade Levels</t>
  </si>
  <si>
    <t>Total School Enrollment</t>
  </si>
  <si>
    <t>Number of Low Income Students</t>
  </si>
  <si>
    <t>Percent of Low Income Students</t>
  </si>
  <si>
    <t>Amount per Low Income Student</t>
  </si>
  <si>
    <r>
      <t>Title I 2014-2015 Building Allocation (</t>
    </r>
    <r>
      <rPr>
        <b/>
        <u/>
        <sz val="9"/>
        <color indexed="60"/>
        <rFont val="Calibri"/>
        <family val="2"/>
      </rPr>
      <t>Additional Funds Only</t>
    </r>
    <r>
      <rPr>
        <b/>
        <sz val="9"/>
        <color indexed="8"/>
        <rFont val="Calibri"/>
        <family val="2"/>
      </rPr>
      <t>)</t>
    </r>
  </si>
  <si>
    <t>This amount is on Form #2, cell E9</t>
  </si>
  <si>
    <t>PartA+PartDFinal</t>
  </si>
  <si>
    <t>Remaining to allocate above:</t>
  </si>
  <si>
    <t>2015Reallocation</t>
  </si>
  <si>
    <t>District Code (STARS)</t>
  </si>
  <si>
    <r>
      <t>FY 2014-15 Final Award</t>
    </r>
    <r>
      <rPr>
        <sz val="9"/>
        <color indexed="8"/>
        <rFont val="Calibri"/>
        <family val="2"/>
      </rPr>
      <t xml:space="preserve"> (Part A + Part D)</t>
    </r>
  </si>
  <si>
    <r>
      <t xml:space="preserve">(Less) FY 2014-15 Preliminary Award </t>
    </r>
    <r>
      <rPr>
        <sz val="9"/>
        <color indexed="8"/>
        <rFont val="Calibri"/>
        <family val="2"/>
      </rPr>
      <t>(Part A + Part D)</t>
    </r>
  </si>
  <si>
    <t>Yes</t>
  </si>
  <si>
    <t>No</t>
  </si>
  <si>
    <t>Rate</t>
  </si>
  <si>
    <t>FY 2014-15 Title I District Carryover and Final Award Jutification Form</t>
  </si>
  <si>
    <r>
      <rPr>
        <b/>
        <sz val="11"/>
        <color indexed="8"/>
        <rFont val="Calibri"/>
        <family val="2"/>
      </rPr>
      <t>6</t>
    </r>
    <r>
      <rPr>
        <sz val="11"/>
        <color theme="1"/>
        <rFont val="Calibri"/>
        <family val="2"/>
        <scheme val="minor"/>
      </rPr>
      <t>. A section for site allocations has been provided. It is not required that site allocations be made now if sufficient site allocations were made in the original application.</t>
    </r>
  </si>
  <si>
    <t>Preliminary</t>
  </si>
  <si>
    <t>Albuquerque Sign Language Academy (The)</t>
  </si>
  <si>
    <t>Alma d' arte Charter High School</t>
  </si>
  <si>
    <t>Bloomfield Schools</t>
  </si>
  <si>
    <t>Coral Community Charter</t>
  </si>
  <si>
    <t>Corona Public Schools</t>
  </si>
  <si>
    <t>Cottonwood Classical Preparatory School</t>
  </si>
  <si>
    <t>Creative Education Preparatory Institute #1</t>
  </si>
  <si>
    <t>Dora Consolidated Schools</t>
  </si>
  <si>
    <t>Dream Diné Charter School</t>
  </si>
  <si>
    <t>Española Public Schools</t>
  </si>
  <si>
    <t>Eunice Public Schools</t>
  </si>
  <si>
    <t>Grants/Cibola County Schools</t>
  </si>
  <si>
    <t>International School at Mesa del Sol (The)</t>
  </si>
  <si>
    <t>J. Paul Taylor Academy</t>
  </si>
  <si>
    <t xml:space="preserve">La Jicarita Community School </t>
  </si>
  <si>
    <t>Learning Community Charter School</t>
  </si>
  <si>
    <t>Melrose Municipal Schools</t>
  </si>
  <si>
    <t>Mission Achievement and Success Charter School</t>
  </si>
  <si>
    <t>Montessori Elementary School (The)</t>
  </si>
  <si>
    <t>Moriarty-Edgewood School District</t>
  </si>
  <si>
    <t>New America School</t>
  </si>
  <si>
    <t>New America School of Las Cruces</t>
  </si>
  <si>
    <t>North Valley Academy</t>
  </si>
  <si>
    <t>Pecos Independent School District</t>
  </si>
  <si>
    <t>Peñasco Independent Schools</t>
  </si>
  <si>
    <t>Reserve Independent Schools</t>
  </si>
  <si>
    <t>Sage Montessori Charter Schools</t>
  </si>
  <si>
    <t>San Jon Schools</t>
  </si>
  <si>
    <t>Silver Consolidated School District</t>
  </si>
  <si>
    <t>Southwest Aeronautics, Mathematics, and Science Academy</t>
  </si>
  <si>
    <t>Taos International Charter School</t>
  </si>
  <si>
    <t>GREAT Academy (The)</t>
  </si>
  <si>
    <t>Walatowa High Charter School</t>
  </si>
  <si>
    <t>William W. &amp; Josephine Dorn Charter Community School</t>
  </si>
  <si>
    <t>Zuni Public School District</t>
  </si>
  <si>
    <t>Entity Name</t>
  </si>
  <si>
    <t>FY13-14 Carryover</t>
  </si>
  <si>
    <t>2013-14 Reallocation</t>
  </si>
  <si>
    <t>FY 14-15 Title I Part A Final Allocation</t>
  </si>
  <si>
    <t>FY 14-15 Title I Part D Final Allocation</t>
  </si>
  <si>
    <t>FY 14-15 MOE Reduction</t>
  </si>
  <si>
    <t>FY14-15 FINAL Allocation</t>
  </si>
  <si>
    <t>TOTAL DISTRICT AWARD</t>
  </si>
  <si>
    <t>FY14-15 APPROVED BUDGET</t>
  </si>
  <si>
    <t>TOTAL AMOUNT TO BAR</t>
  </si>
  <si>
    <t>Redistribution</t>
  </si>
  <si>
    <t>COPY OF MAIL MERGE DOCUMENT</t>
  </si>
  <si>
    <t>New America School-Las Cruces, The</t>
  </si>
  <si>
    <r>
      <rPr>
        <b/>
        <sz val="11"/>
        <color indexed="8"/>
        <rFont val="Calibri"/>
        <family val="2"/>
      </rPr>
      <t>2.</t>
    </r>
    <r>
      <rPr>
        <sz val="11"/>
        <color theme="1"/>
        <rFont val="Calibri"/>
        <family val="2"/>
        <scheme val="minor"/>
      </rPr>
      <t xml:space="preserve"> Values above will autopopulate on Form #2 (see tab below). Please budget carryover and any award increase in appropriate columns.</t>
    </r>
  </si>
  <si>
    <r>
      <rPr>
        <b/>
        <sz val="11"/>
        <color indexed="8"/>
        <rFont val="Calibri"/>
        <family val="2"/>
      </rPr>
      <t>4.</t>
    </r>
    <r>
      <rPr>
        <sz val="11"/>
        <color theme="1"/>
        <rFont val="Calibri"/>
        <family val="2"/>
        <scheme val="minor"/>
      </rPr>
      <t xml:space="preserve"> Please provide detailed narratives supporting budgeted amounts.</t>
    </r>
  </si>
  <si>
    <t>Gadsden ISD does not have this fund.</t>
  </si>
  <si>
    <t>The district will use these funds to continue to provide basic school supplies and clothing for Homeless Children and Youth.</t>
  </si>
  <si>
    <t>Federal Programs does not implement a summer program.  District summer programming is implemented through K3+, SPED and through Operational funding.</t>
  </si>
  <si>
    <t>Federal Programs does not implement an after school program. This district programming is supported through 21st Century for elementary schools and Operational for secondary schools.</t>
  </si>
  <si>
    <t>The Gadsden District does not have Priority, Focus or Strategic schools.</t>
  </si>
  <si>
    <t>Gadsden has one private school. The school, Calvary Christian High School, has elected not to receive Title I funds from GISD.</t>
  </si>
  <si>
    <t>Additional administrative costs will not be deducted from these Carryover and Final Allocation funds.</t>
  </si>
  <si>
    <t>Site Allocations will be used to increase campus instructional assets, including supplies, materials, Reading and Math Intervention materials, instructional software, and technology.</t>
  </si>
  <si>
    <t>These funds will cover encumbrances and campus requests in function 1000 (Instructional) In addition, Federal Programs will continue to support the district-wide data collection program, Data Driven Classroom, Edgenuity for secondary schools and Imagine Learning in English and Spanish to supplement and enrich language acquisition for elementary students.</t>
  </si>
  <si>
    <t>Anthony Elementary</t>
  </si>
  <si>
    <t>Berino Elementary</t>
  </si>
  <si>
    <t>Chaparral Elementary</t>
  </si>
  <si>
    <t>Desert Trail Elementary</t>
  </si>
  <si>
    <t>Desert View Elementary</t>
  </si>
  <si>
    <t>Gadsden Elementary</t>
  </si>
  <si>
    <t>La Union Elementary</t>
  </si>
  <si>
    <t>Loma Linda Elementary</t>
  </si>
  <si>
    <t>Mesquite Elementary</t>
  </si>
  <si>
    <t>The district will use these funds to continue to support the Family Literacy Center will supplies and materials. In addition, funds will continue to support cell phones, supplies, travel and professional development for the Parent Outreach Ambassadors.</t>
  </si>
  <si>
    <t>No additional Titel I funds will be allocated to the district Pre-K program. Sufficient funds were provided with the initial allocation.</t>
  </si>
  <si>
    <t xml:space="preserve">Federal Programs supports professional development for parents through the Family Literacy Center. In addition, Title I supports professional development for district Instructional Coaches, teachers K-12, Federal Social Workers, Parent Outreach Ambassadors, and campus level administrators and Instructional Assistants. </t>
  </si>
  <si>
    <t>K-6</t>
  </si>
  <si>
    <t>7th-8th</t>
  </si>
  <si>
    <t>9th-12th</t>
  </si>
  <si>
    <t>North Valley Elementary</t>
  </si>
  <si>
    <t>Riverside Elementary</t>
  </si>
  <si>
    <t>Santa Teresa Elementary</t>
  </si>
  <si>
    <t>Vado Elementary</t>
  </si>
  <si>
    <t>Sunrise Elementary</t>
  </si>
  <si>
    <t xml:space="preserve">Gadsden Middle </t>
  </si>
  <si>
    <t>Chaparral Middle</t>
  </si>
  <si>
    <t>Santa Teresa Middle</t>
  </si>
  <si>
    <t xml:space="preserve">Santa Teresa High </t>
  </si>
  <si>
    <t>Gadsden High</t>
  </si>
  <si>
    <t>Chaparral High</t>
  </si>
</sst>
</file>

<file path=xl/styles.xml><?xml version="1.0" encoding="utf-8"?>
<styleSheet xmlns="http://schemas.openxmlformats.org/spreadsheetml/2006/main">
  <numFmts count="6">
    <numFmt numFmtId="44" formatCode="_(&quot;$&quot;* #,##0.00_);_(&quot;$&quot;* \(#,##0.00\);_(&quot;$&quot;* &quot;-&quot;??_);_(@_)"/>
    <numFmt numFmtId="43" formatCode="_(* #,##0.00_);_(* \(#,##0.00\);_(* &quot;-&quot;??_);_(@_)"/>
    <numFmt numFmtId="164" formatCode="&quot;$&quot;#,##0"/>
    <numFmt numFmtId="165" formatCode="&quot;$&quot;#,##0.00"/>
    <numFmt numFmtId="166" formatCode="_(&quot;$&quot;* #,##0_);_(&quot;$&quot;* \(#,##0\);_(&quot;$&quot;* &quot;-&quot;??_);_(@_)"/>
    <numFmt numFmtId="167" formatCode="_(* #,##0_);_(* \(#,##0\);_(* &quot;-&quot;??_);_(@_)"/>
  </numFmts>
  <fonts count="24">
    <font>
      <sz val="11"/>
      <color theme="1"/>
      <name val="Calibri"/>
      <family val="2"/>
      <scheme val="minor"/>
    </font>
    <font>
      <b/>
      <sz val="11"/>
      <color indexed="8"/>
      <name val="Calibri"/>
      <family val="2"/>
    </font>
    <font>
      <sz val="11"/>
      <color indexed="8"/>
      <name val="Webdings"/>
      <family val="1"/>
      <charset val="2"/>
    </font>
    <font>
      <sz val="9"/>
      <color indexed="8"/>
      <name val="Calibri"/>
      <family val="2"/>
    </font>
    <font>
      <u/>
      <sz val="11"/>
      <color indexed="8"/>
      <name val="Calibri"/>
      <family val="2"/>
    </font>
    <font>
      <b/>
      <sz val="9"/>
      <color indexed="8"/>
      <name val="Calibri"/>
      <family val="2"/>
    </font>
    <font>
      <b/>
      <u/>
      <sz val="9"/>
      <color indexed="60"/>
      <name val="Calibri"/>
      <family val="2"/>
    </font>
    <font>
      <sz val="11"/>
      <color theme="1"/>
      <name val="Calibri"/>
      <family val="2"/>
      <scheme val="minor"/>
    </font>
    <font>
      <b/>
      <sz val="11"/>
      <color theme="1"/>
      <name val="Calibri"/>
      <family val="2"/>
      <scheme val="minor"/>
    </font>
    <font>
      <b/>
      <sz val="9"/>
      <color theme="1"/>
      <name val="Calibri"/>
      <family val="2"/>
      <scheme val="minor"/>
    </font>
    <font>
      <sz val="8"/>
      <color theme="1"/>
      <name val="Calibri"/>
      <family val="2"/>
      <scheme val="minor"/>
    </font>
    <font>
      <b/>
      <sz val="8"/>
      <color theme="1"/>
      <name val="Calibri"/>
      <family val="2"/>
      <scheme val="minor"/>
    </font>
    <font>
      <sz val="9"/>
      <color theme="1"/>
      <name val="Calibri"/>
      <family val="2"/>
      <scheme val="minor"/>
    </font>
    <font>
      <u/>
      <sz val="9"/>
      <color theme="1"/>
      <name val="Calibri"/>
      <family val="2"/>
      <scheme val="minor"/>
    </font>
    <font>
      <sz val="10"/>
      <color theme="1"/>
      <name val="Calibri"/>
      <family val="2"/>
      <scheme val="minor"/>
    </font>
    <font>
      <b/>
      <sz val="10"/>
      <color theme="1"/>
      <name val="Calibri"/>
      <family val="2"/>
      <scheme val="minor"/>
    </font>
    <font>
      <b/>
      <sz val="11"/>
      <color theme="1"/>
      <name val="Calibri"/>
      <family val="2"/>
    </font>
    <font>
      <sz val="9"/>
      <color theme="1"/>
      <name val="Calibri"/>
      <family val="2"/>
    </font>
    <font>
      <sz val="8"/>
      <color theme="1"/>
      <name val="Calibri"/>
      <family val="2"/>
    </font>
    <font>
      <b/>
      <sz val="9"/>
      <color theme="1"/>
      <name val="Calibri"/>
      <family val="2"/>
    </font>
    <font>
      <sz val="10"/>
      <color theme="1"/>
      <name val="Calibri"/>
      <family val="2"/>
    </font>
    <font>
      <i/>
      <sz val="9"/>
      <color theme="1"/>
      <name val="Calibri"/>
      <family val="2"/>
      <scheme val="minor"/>
    </font>
    <font>
      <sz val="11"/>
      <color theme="1"/>
      <name val="Calibri"/>
      <family val="2"/>
    </font>
    <font>
      <sz val="11"/>
      <color theme="1"/>
      <name val="Webdings"/>
      <family val="1"/>
      <charset val="2"/>
    </font>
  </fonts>
  <fills count="3">
    <fill>
      <patternFill patternType="none"/>
    </fill>
    <fill>
      <patternFill patternType="gray125"/>
    </fill>
    <fill>
      <patternFill patternType="solid">
        <fgColor theme="2" tint="-9.9978637043366805E-2"/>
        <bgColor indexed="64"/>
      </patternFill>
    </fill>
  </fills>
  <borders count="1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cellStyleXfs>
  <cellXfs count="109">
    <xf numFmtId="0" fontId="0" fillId="0" borderId="0" xfId="0"/>
    <xf numFmtId="0" fontId="9" fillId="0" borderId="1" xfId="0" applyFont="1" applyBorder="1" applyAlignment="1">
      <alignment horizontal="left" wrapText="1"/>
    </xf>
    <xf numFmtId="0" fontId="8" fillId="0" borderId="1" xfId="0" applyFont="1" applyBorder="1"/>
    <xf numFmtId="0" fontId="10" fillId="0" borderId="0" xfId="0" applyFont="1" applyAlignment="1">
      <alignment horizontal="center"/>
    </xf>
    <xf numFmtId="0" fontId="0" fillId="0" borderId="0" xfId="0" applyAlignment="1">
      <alignment horizontal="left"/>
    </xf>
    <xf numFmtId="164" fontId="7" fillId="0" borderId="0" xfId="1" applyNumberFormat="1" applyFont="1"/>
    <xf numFmtId="0" fontId="10" fillId="0" borderId="1" xfId="0" applyFont="1" applyBorder="1" applyAlignment="1">
      <alignment horizontal="center"/>
    </xf>
    <xf numFmtId="164" fontId="7" fillId="0" borderId="1" xfId="1" applyNumberFormat="1" applyFont="1" applyBorder="1"/>
    <xf numFmtId="0" fontId="11" fillId="0" borderId="1" xfId="0" applyFont="1" applyBorder="1" applyAlignment="1">
      <alignment horizontal="center" wrapText="1"/>
    </xf>
    <xf numFmtId="164" fontId="9" fillId="0" borderId="1" xfId="1" applyNumberFormat="1" applyFont="1" applyBorder="1" applyAlignment="1">
      <alignment horizontal="center" wrapText="1"/>
    </xf>
    <xf numFmtId="0" fontId="0" fillId="0" borderId="0" xfId="0" applyAlignment="1">
      <alignment wrapText="1"/>
    </xf>
    <xf numFmtId="164" fontId="0" fillId="0" borderId="0" xfId="0" applyNumberFormat="1"/>
    <xf numFmtId="0" fontId="8" fillId="0" borderId="0" xfId="0" applyFont="1"/>
    <xf numFmtId="164" fontId="9" fillId="0" borderId="0" xfId="0" applyNumberFormat="1" applyFont="1"/>
    <xf numFmtId="164" fontId="0" fillId="0" borderId="1" xfId="0" applyNumberFormat="1" applyBorder="1"/>
    <xf numFmtId="164" fontId="9" fillId="0" borderId="0" xfId="1" applyNumberFormat="1" applyFont="1" applyFill="1" applyBorder="1" applyAlignment="1">
      <alignment horizontal="center" wrapText="1"/>
    </xf>
    <xf numFmtId="165" fontId="0" fillId="0" borderId="0" xfId="0" applyNumberFormat="1"/>
    <xf numFmtId="0" fontId="10" fillId="0" borderId="0" xfId="0" applyFont="1"/>
    <xf numFmtId="165" fontId="0" fillId="0" borderId="1" xfId="0" applyNumberFormat="1" applyBorder="1"/>
    <xf numFmtId="165" fontId="8" fillId="0" borderId="0" xfId="0" applyNumberFormat="1" applyFont="1"/>
    <xf numFmtId="0" fontId="12" fillId="0" borderId="1" xfId="0" applyFont="1" applyBorder="1" applyAlignment="1">
      <alignment horizontal="center" wrapText="1"/>
    </xf>
    <xf numFmtId="0" fontId="0" fillId="0" borderId="1" xfId="0" applyBorder="1"/>
    <xf numFmtId="0" fontId="8" fillId="0" borderId="0" xfId="0" applyFont="1" applyAlignment="1"/>
    <xf numFmtId="165" fontId="12" fillId="0" borderId="1" xfId="0" applyNumberFormat="1" applyFont="1" applyBorder="1"/>
    <xf numFmtId="0" fontId="0" fillId="0" borderId="2" xfId="0" applyBorder="1"/>
    <xf numFmtId="0" fontId="0" fillId="0" borderId="3" xfId="0" applyBorder="1"/>
    <xf numFmtId="0" fontId="0" fillId="0" borderId="4" xfId="0" applyBorder="1"/>
    <xf numFmtId="0" fontId="0" fillId="0" borderId="5" xfId="0" applyBorder="1"/>
    <xf numFmtId="0" fontId="13" fillId="0" borderId="0" xfId="0" applyFont="1" applyBorder="1" applyAlignment="1">
      <alignment horizontal="center"/>
    </xf>
    <xf numFmtId="0" fontId="0" fillId="0" borderId="6" xfId="0" applyBorder="1"/>
    <xf numFmtId="0" fontId="10" fillId="0" borderId="5" xfId="0" applyFont="1" applyBorder="1" applyAlignment="1">
      <alignment horizontal="right"/>
    </xf>
    <xf numFmtId="165" fontId="12" fillId="0" borderId="0" xfId="0" applyNumberFormat="1" applyFont="1" applyBorder="1"/>
    <xf numFmtId="0" fontId="10" fillId="0" borderId="7" xfId="0" applyFont="1" applyBorder="1" applyAlignment="1">
      <alignment horizontal="right"/>
    </xf>
    <xf numFmtId="0" fontId="14" fillId="0" borderId="0" xfId="0" applyFont="1" applyAlignment="1">
      <alignment horizontal="right" indent="1"/>
    </xf>
    <xf numFmtId="164" fontId="15" fillId="0" borderId="0" xfId="0" applyNumberFormat="1" applyFont="1"/>
    <xf numFmtId="164" fontId="10" fillId="2" borderId="0" xfId="0" applyNumberFormat="1" applyFont="1" applyFill="1"/>
    <xf numFmtId="166" fontId="15" fillId="0" borderId="0" xfId="2" applyNumberFormat="1" applyFont="1"/>
    <xf numFmtId="166" fontId="7" fillId="0" borderId="8" xfId="2" applyNumberFormat="1" applyFont="1" applyBorder="1"/>
    <xf numFmtId="0" fontId="16" fillId="0" borderId="0" xfId="0" applyFont="1"/>
    <xf numFmtId="0" fontId="16" fillId="0" borderId="0" xfId="0" applyFont="1" applyFill="1"/>
    <xf numFmtId="0" fontId="17" fillId="0" borderId="0" xfId="0" applyFont="1" applyAlignment="1"/>
    <xf numFmtId="0" fontId="0" fillId="0" borderId="0" xfId="0" applyFill="1"/>
    <xf numFmtId="0" fontId="16" fillId="0" borderId="0" xfId="0" applyFont="1" applyAlignment="1">
      <alignment horizontal="left"/>
    </xf>
    <xf numFmtId="0" fontId="18" fillId="0" borderId="0" xfId="0" applyFont="1" applyAlignment="1" applyProtection="1">
      <alignment horizontal="left" vertical="top" wrapText="1"/>
      <protection locked="0"/>
    </xf>
    <xf numFmtId="0" fontId="16" fillId="0" borderId="0" xfId="0" applyFont="1" applyAlignment="1"/>
    <xf numFmtId="0" fontId="16" fillId="0" borderId="1" xfId="0" applyFont="1" applyBorder="1" applyAlignment="1">
      <alignment horizontal="left"/>
    </xf>
    <xf numFmtId="0" fontId="0" fillId="0" borderId="1" xfId="0" applyBorder="1" applyAlignment="1">
      <alignment horizontal="left"/>
    </xf>
    <xf numFmtId="0" fontId="0" fillId="0" borderId="0" xfId="0" applyBorder="1" applyAlignment="1">
      <alignment horizontal="left"/>
    </xf>
    <xf numFmtId="0" fontId="19" fillId="0" borderId="8" xfId="0" applyFont="1" applyBorder="1" applyAlignment="1">
      <alignment horizontal="center" wrapText="1"/>
    </xf>
    <xf numFmtId="10" fontId="7" fillId="0" borderId="8" xfId="3" applyNumberFormat="1" applyFont="1" applyBorder="1" applyAlignment="1" applyProtection="1">
      <alignment horizontal="center"/>
    </xf>
    <xf numFmtId="44" fontId="20" fillId="0" borderId="8" xfId="2" applyFont="1" applyBorder="1" applyAlignment="1" applyProtection="1">
      <alignment horizontal="center"/>
    </xf>
    <xf numFmtId="0" fontId="0" fillId="2" borderId="8" xfId="0" applyFill="1" applyBorder="1"/>
    <xf numFmtId="167" fontId="7" fillId="2" borderId="8" xfId="1" applyNumberFormat="1" applyFont="1" applyFill="1" applyBorder="1"/>
    <xf numFmtId="10" fontId="7" fillId="2" borderId="8" xfId="3" applyNumberFormat="1" applyFont="1" applyFill="1" applyBorder="1" applyAlignment="1" applyProtection="1">
      <alignment horizontal="center"/>
    </xf>
    <xf numFmtId="44" fontId="20" fillId="2" borderId="8" xfId="2" applyFont="1" applyFill="1" applyBorder="1" applyAlignment="1" applyProtection="1">
      <alignment horizontal="center"/>
    </xf>
    <xf numFmtId="0" fontId="0" fillId="0" borderId="8" xfId="0" applyBorder="1" applyAlignment="1" applyProtection="1">
      <alignment horizontal="center"/>
      <protection locked="0"/>
    </xf>
    <xf numFmtId="167" fontId="7" fillId="0" borderId="8" xfId="1" applyNumberFormat="1" applyFont="1" applyBorder="1" applyProtection="1">
      <protection locked="0"/>
    </xf>
    <xf numFmtId="0" fontId="12" fillId="0" borderId="9" xfId="0" applyFont="1" applyBorder="1" applyAlignment="1">
      <alignment horizontal="left" indent="1"/>
    </xf>
    <xf numFmtId="0" fontId="21" fillId="0" borderId="10" xfId="0" applyFont="1" applyBorder="1" applyAlignment="1">
      <alignment horizontal="right" vertical="top"/>
    </xf>
    <xf numFmtId="0" fontId="21" fillId="0" borderId="11" xfId="0" applyFont="1" applyBorder="1" applyAlignment="1">
      <alignment vertical="top"/>
    </xf>
    <xf numFmtId="166" fontId="21" fillId="0" borderId="8" xfId="0" applyNumberFormat="1" applyFont="1" applyBorder="1" applyAlignment="1">
      <alignment vertical="top"/>
    </xf>
    <xf numFmtId="167" fontId="14" fillId="2" borderId="8" xfId="1" applyNumberFormat="1" applyFont="1" applyFill="1" applyBorder="1"/>
    <xf numFmtId="0" fontId="22" fillId="0" borderId="0" xfId="0" applyFont="1" applyBorder="1" applyAlignment="1" applyProtection="1">
      <alignment horizontal="right" wrapText="1"/>
    </xf>
    <xf numFmtId="0" fontId="18" fillId="0" borderId="0" xfId="0" applyFont="1" applyBorder="1" applyAlignment="1" applyProtection="1">
      <alignment horizontal="left" vertical="top" wrapText="1"/>
    </xf>
    <xf numFmtId="0" fontId="0" fillId="0" borderId="0" xfId="0" applyBorder="1" applyProtection="1"/>
    <xf numFmtId="0" fontId="16" fillId="0" borderId="8" xfId="0" applyFont="1" applyBorder="1" applyAlignment="1" applyProtection="1">
      <alignment horizontal="center"/>
      <protection locked="0"/>
    </xf>
    <xf numFmtId="165" fontId="7" fillId="0" borderId="0" xfId="2" applyNumberFormat="1" applyFont="1"/>
    <xf numFmtId="0" fontId="14" fillId="0" borderId="0" xfId="0" applyFont="1" applyAlignment="1">
      <alignment horizontal="left" indent="1"/>
    </xf>
    <xf numFmtId="0" fontId="14" fillId="0" borderId="0" xfId="0" applyFont="1" applyAlignment="1">
      <alignment wrapText="1"/>
    </xf>
    <xf numFmtId="0" fontId="10" fillId="0" borderId="0" xfId="0" applyFont="1" applyAlignment="1">
      <alignment wrapText="1"/>
    </xf>
    <xf numFmtId="164" fontId="7" fillId="0" borderId="0" xfId="2" applyNumberFormat="1" applyFont="1"/>
    <xf numFmtId="165" fontId="7" fillId="0" borderId="1" xfId="2" applyNumberFormat="1" applyFont="1" applyBorder="1"/>
    <xf numFmtId="166" fontId="7" fillId="0" borderId="8" xfId="2" applyNumberFormat="1" applyFont="1" applyBorder="1" applyProtection="1">
      <protection locked="0"/>
    </xf>
    <xf numFmtId="0" fontId="19" fillId="0" borderId="8" xfId="0" applyFont="1" applyFill="1" applyBorder="1" applyAlignment="1">
      <alignment horizontal="center" wrapText="1"/>
    </xf>
    <xf numFmtId="166" fontId="7" fillId="0" borderId="8" xfId="2" applyNumberFormat="1" applyFont="1" applyBorder="1" applyProtection="1">
      <protection locked="0"/>
    </xf>
    <xf numFmtId="16" fontId="0" fillId="0" borderId="8" xfId="0" applyNumberFormat="1" applyBorder="1" applyAlignment="1" applyProtection="1">
      <alignment horizontal="center"/>
      <protection locked="0"/>
    </xf>
    <xf numFmtId="167" fontId="7" fillId="0" borderId="8" xfId="1" applyNumberFormat="1" applyFont="1" applyBorder="1" applyProtection="1">
      <protection locked="0"/>
    </xf>
    <xf numFmtId="0" fontId="23" fillId="0" borderId="0" xfId="0" applyFont="1" applyAlignment="1">
      <alignment horizontal="left" wrapText="1"/>
    </xf>
    <xf numFmtId="0" fontId="0" fillId="0" borderId="0" xfId="0" applyAlignment="1">
      <alignment horizontal="left" wrapText="1"/>
    </xf>
    <xf numFmtId="0" fontId="8" fillId="0" borderId="0" xfId="0" applyFont="1" applyAlignment="1">
      <alignment horizontal="center"/>
    </xf>
    <xf numFmtId="0" fontId="8" fillId="0" borderId="0" xfId="0" applyFont="1" applyAlignment="1" applyProtection="1">
      <alignment horizontal="left"/>
      <protection locked="0"/>
    </xf>
    <xf numFmtId="0" fontId="14" fillId="0" borderId="10"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12"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12" xfId="0" applyFont="1" applyBorder="1" applyAlignment="1" applyProtection="1">
      <alignment horizontal="left" vertical="top" wrapText="1"/>
      <protection locked="0"/>
    </xf>
    <xf numFmtId="0" fontId="16" fillId="0" borderId="0" xfId="0" applyFont="1" applyAlignment="1">
      <alignment horizontal="left" vertical="top" wrapText="1"/>
    </xf>
    <xf numFmtId="10" fontId="22" fillId="0" borderId="8" xfId="3" applyNumberFormat="1" applyFont="1" applyBorder="1" applyAlignment="1" applyProtection="1">
      <alignment horizontal="center"/>
      <protection locked="0"/>
    </xf>
    <xf numFmtId="0" fontId="16" fillId="0" borderId="0" xfId="0" applyFont="1" applyAlignment="1">
      <alignment horizontal="left" wrapText="1"/>
    </xf>
    <xf numFmtId="0" fontId="17" fillId="0" borderId="2" xfId="0" applyFont="1" applyBorder="1" applyAlignment="1" applyProtection="1">
      <alignment horizontal="left" vertical="top" wrapText="1"/>
      <protection locked="0"/>
    </xf>
    <xf numFmtId="0" fontId="17" fillId="0" borderId="3" xfId="0" applyFont="1" applyBorder="1" applyAlignment="1" applyProtection="1">
      <alignment horizontal="left" vertical="top" wrapText="1"/>
      <protection locked="0"/>
    </xf>
    <xf numFmtId="0" fontId="17" fillId="0" borderId="4" xfId="0" applyFont="1" applyBorder="1" applyAlignment="1" applyProtection="1">
      <alignment horizontal="left" vertical="top" wrapText="1"/>
      <protection locked="0"/>
    </xf>
    <xf numFmtId="0" fontId="17" fillId="0" borderId="5"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6"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6" fillId="0" borderId="8" xfId="0" applyFont="1" applyBorder="1" applyAlignment="1">
      <alignment horizontal="center"/>
    </xf>
    <xf numFmtId="0" fontId="19" fillId="0" borderId="8" xfId="0" applyFont="1" applyFill="1" applyBorder="1" applyAlignment="1">
      <alignment horizontal="center" wrapText="1"/>
    </xf>
    <xf numFmtId="0" fontId="14" fillId="0" borderId="10" xfId="0" applyFont="1" applyBorder="1" applyAlignment="1" applyProtection="1">
      <alignment horizontal="left" wrapText="1"/>
      <protection locked="0"/>
    </xf>
    <xf numFmtId="0" fontId="14" fillId="0" borderId="12" xfId="0" applyFont="1" applyBorder="1" applyAlignment="1" applyProtection="1">
      <alignment horizontal="left" wrapText="1"/>
      <protection locked="0"/>
    </xf>
    <xf numFmtId="166" fontId="7" fillId="0" borderId="8" xfId="2" applyNumberFormat="1" applyFont="1" applyBorder="1" applyAlignment="1" applyProtection="1">
      <alignment horizontal="left"/>
      <protection locked="0"/>
    </xf>
    <xf numFmtId="0" fontId="14" fillId="0" borderId="10" xfId="0" applyFont="1" applyBorder="1" applyAlignment="1">
      <alignment horizontal="right"/>
    </xf>
    <xf numFmtId="0" fontId="14" fillId="0" borderId="12" xfId="0" applyFont="1" applyBorder="1" applyAlignment="1">
      <alignment horizontal="right"/>
    </xf>
    <xf numFmtId="166" fontId="7" fillId="0" borderId="8" xfId="2" applyNumberFormat="1" applyFont="1" applyBorder="1" applyAlignment="1">
      <alignment horizontal="left"/>
    </xf>
    <xf numFmtId="166" fontId="7" fillId="0" borderId="10" xfId="2" applyNumberFormat="1" applyFont="1" applyBorder="1" applyAlignment="1" applyProtection="1">
      <alignment horizontal="center"/>
      <protection locked="0"/>
    </xf>
    <xf numFmtId="166" fontId="7" fillId="0" borderId="12" xfId="2" applyNumberFormat="1" applyFont="1" applyBorder="1" applyAlignment="1" applyProtection="1">
      <alignment horizontal="center"/>
      <protection locked="0"/>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T154"/>
  <sheetViews>
    <sheetView workbookViewId="0">
      <pane ySplit="3" topLeftCell="A4" activePane="bottomLeft" state="frozen"/>
      <selection pane="bottomLeft" activeCell="D104" sqref="D104"/>
    </sheetView>
  </sheetViews>
  <sheetFormatPr defaultRowHeight="14.5"/>
  <cols>
    <col min="1" max="1" width="4.81640625" bestFit="1" customWidth="1"/>
    <col min="2" max="2" width="5.54296875" customWidth="1"/>
    <col min="4" max="4" width="23.7265625" customWidth="1"/>
    <col min="5" max="5" width="11.1796875" customWidth="1"/>
    <col min="6" max="6" width="9.1796875" customWidth="1"/>
    <col min="7" max="7" width="11.7265625" customWidth="1"/>
    <col min="8" max="8" width="11.1796875" customWidth="1"/>
    <col min="9" max="9" width="11.7265625" customWidth="1"/>
    <col min="10" max="10" width="12.1796875" bestFit="1" customWidth="1"/>
    <col min="11" max="13" width="11.7265625" customWidth="1"/>
    <col min="14" max="14" width="12.7265625" bestFit="1" customWidth="1"/>
    <col min="15" max="15" width="11.1796875" bestFit="1" customWidth="1"/>
    <col min="17" max="17" width="11.1796875" bestFit="1" customWidth="1"/>
    <col min="19" max="19" width="10.81640625" bestFit="1" customWidth="1"/>
    <col min="35" max="35" width="32" style="17" customWidth="1"/>
    <col min="36" max="36" width="10.1796875" bestFit="1" customWidth="1"/>
    <col min="37" max="37" width="12.7265625" bestFit="1" customWidth="1"/>
    <col min="39" max="39" width="13.81640625" bestFit="1" customWidth="1"/>
    <col min="40" max="40" width="11.1796875" bestFit="1" customWidth="1"/>
    <col min="41" max="41" width="9.26953125" bestFit="1" customWidth="1"/>
    <col min="42" max="44" width="13.81640625" bestFit="1" customWidth="1"/>
    <col min="45" max="45" width="12.7265625" bestFit="1" customWidth="1"/>
  </cols>
  <sheetData>
    <row r="1" spans="1:46">
      <c r="AI1" s="12" t="s">
        <v>424</v>
      </c>
    </row>
    <row r="2" spans="1:46" ht="29">
      <c r="G2" s="10" t="s">
        <v>271</v>
      </c>
      <c r="H2" s="10"/>
      <c r="I2" s="10"/>
      <c r="J2" s="10"/>
      <c r="K2" s="10"/>
      <c r="L2" s="10"/>
      <c r="M2" s="10"/>
      <c r="AJ2">
        <v>1</v>
      </c>
      <c r="AK2">
        <v>2</v>
      </c>
    </row>
    <row r="3" spans="1:46" ht="39.5">
      <c r="A3" s="8" t="s">
        <v>1</v>
      </c>
      <c r="B3" s="8" t="s">
        <v>2</v>
      </c>
      <c r="C3" s="1" t="s">
        <v>269</v>
      </c>
      <c r="D3" s="2" t="s">
        <v>0</v>
      </c>
      <c r="E3" s="9" t="s">
        <v>274</v>
      </c>
      <c r="F3" s="9" t="s">
        <v>275</v>
      </c>
      <c r="G3" s="9" t="s">
        <v>270</v>
      </c>
      <c r="H3" s="9" t="s">
        <v>272</v>
      </c>
      <c r="I3" s="9" t="s">
        <v>273</v>
      </c>
      <c r="J3" s="9" t="s">
        <v>366</v>
      </c>
      <c r="K3" s="9" t="s">
        <v>292</v>
      </c>
      <c r="L3" s="9" t="s">
        <v>293</v>
      </c>
      <c r="M3" s="9" t="s">
        <v>368</v>
      </c>
      <c r="N3" s="9" t="s">
        <v>277</v>
      </c>
      <c r="O3" s="9" t="s">
        <v>276</v>
      </c>
      <c r="P3" s="9"/>
      <c r="Q3" s="15" t="s">
        <v>294</v>
      </c>
      <c r="AI3" s="69" t="s">
        <v>413</v>
      </c>
      <c r="AJ3" s="68" t="s">
        <v>415</v>
      </c>
      <c r="AK3" s="68" t="s">
        <v>414</v>
      </c>
      <c r="AM3" s="68" t="s">
        <v>416</v>
      </c>
      <c r="AN3" s="68" t="s">
        <v>417</v>
      </c>
      <c r="AO3" s="68" t="s">
        <v>418</v>
      </c>
      <c r="AP3" s="68" t="s">
        <v>419</v>
      </c>
      <c r="AQ3" s="68" t="s">
        <v>420</v>
      </c>
      <c r="AR3" s="68" t="s">
        <v>421</v>
      </c>
      <c r="AS3" s="68" t="s">
        <v>422</v>
      </c>
      <c r="AT3" s="68" t="s">
        <v>423</v>
      </c>
    </row>
    <row r="4" spans="1:46">
      <c r="A4" s="3">
        <v>1</v>
      </c>
      <c r="B4" s="3">
        <v>1</v>
      </c>
      <c r="C4" s="4" t="s">
        <v>3</v>
      </c>
      <c r="D4" t="s">
        <v>4</v>
      </c>
      <c r="E4" s="5">
        <v>29345</v>
      </c>
      <c r="F4" s="5">
        <v>0</v>
      </c>
      <c r="G4" s="5">
        <f>E4+F4</f>
        <v>29345</v>
      </c>
      <c r="H4" s="11">
        <v>0</v>
      </c>
      <c r="I4" s="11">
        <v>58094.415747490464</v>
      </c>
      <c r="J4" s="11">
        <f>H4+I4</f>
        <v>58094.415747490464</v>
      </c>
      <c r="K4" s="11">
        <v>0</v>
      </c>
      <c r="L4" s="11">
        <v>0</v>
      </c>
      <c r="M4" s="11">
        <v>0</v>
      </c>
      <c r="N4" s="70">
        <v>1137</v>
      </c>
      <c r="O4" s="11">
        <f t="shared" ref="O4:O24" si="0">((I4-G4)+(H4-F4)+N4+L4)*0+(J4-G4)+L4+N4</f>
        <v>29886.415747490464</v>
      </c>
      <c r="Q4" s="11">
        <f t="shared" ref="Q4:Q34" si="1">K4+L4+N4</f>
        <v>1137</v>
      </c>
      <c r="S4" s="11">
        <f t="shared" ref="S4:S35" si="2">J4-G4-O4</f>
        <v>-1137</v>
      </c>
      <c r="T4" s="11">
        <f>S4+Q4</f>
        <v>0</v>
      </c>
      <c r="AI4" s="17" t="s">
        <v>4</v>
      </c>
      <c r="AJ4" s="11">
        <v>0</v>
      </c>
      <c r="AK4" s="11">
        <v>1137</v>
      </c>
      <c r="AM4" s="11">
        <v>58094.415747490464</v>
      </c>
      <c r="AN4" s="11">
        <v>0</v>
      </c>
      <c r="AO4" s="11">
        <v>0</v>
      </c>
      <c r="AP4" s="11">
        <v>58094</v>
      </c>
      <c r="AQ4" s="11">
        <v>59231</v>
      </c>
      <c r="AR4" s="11">
        <v>29345</v>
      </c>
      <c r="AS4" s="11">
        <v>29886</v>
      </c>
    </row>
    <row r="5" spans="1:46">
      <c r="A5" s="3">
        <v>2</v>
      </c>
      <c r="B5" s="3">
        <v>1</v>
      </c>
      <c r="C5" s="4" t="s">
        <v>5</v>
      </c>
      <c r="D5" t="s">
        <v>6</v>
      </c>
      <c r="E5" s="5">
        <v>71342</v>
      </c>
      <c r="F5" s="5">
        <v>0</v>
      </c>
      <c r="G5" s="5">
        <f t="shared" ref="G5:G72" si="3">E5+F5</f>
        <v>71342</v>
      </c>
      <c r="H5" s="11">
        <v>0</v>
      </c>
      <c r="I5" s="11">
        <v>71341.601642255671</v>
      </c>
      <c r="J5" s="11">
        <f t="shared" ref="J5:J68" si="4">H5+I5</f>
        <v>71341.601642255671</v>
      </c>
      <c r="K5" s="11">
        <v>0</v>
      </c>
      <c r="L5" s="11">
        <v>0</v>
      </c>
      <c r="M5" s="11">
        <v>0</v>
      </c>
      <c r="N5" s="70">
        <v>13323.32</v>
      </c>
      <c r="O5" s="11">
        <f t="shared" si="0"/>
        <v>13322.921642255671</v>
      </c>
      <c r="Q5" s="11">
        <f t="shared" si="1"/>
        <v>13323.32</v>
      </c>
      <c r="S5" s="11">
        <f t="shared" si="2"/>
        <v>-13323.32</v>
      </c>
      <c r="T5" s="11">
        <f>S5+Q5</f>
        <v>0</v>
      </c>
      <c r="AE5" t="s">
        <v>372</v>
      </c>
      <c r="AI5" s="17" t="s">
        <v>6</v>
      </c>
      <c r="AJ5" s="11">
        <v>0</v>
      </c>
      <c r="AK5" s="11">
        <v>13323.32</v>
      </c>
      <c r="AM5" s="11">
        <v>71341.601642255671</v>
      </c>
      <c r="AN5" s="11">
        <v>0</v>
      </c>
      <c r="AO5" s="11">
        <v>0</v>
      </c>
      <c r="AP5" s="11">
        <v>71342</v>
      </c>
      <c r="AQ5" s="11">
        <v>84665.32</v>
      </c>
      <c r="AR5" s="11">
        <v>71342</v>
      </c>
      <c r="AS5" s="11">
        <v>13323.320000000007</v>
      </c>
    </row>
    <row r="6" spans="1:46">
      <c r="A6" s="3">
        <v>3</v>
      </c>
      <c r="B6" s="3">
        <v>0</v>
      </c>
      <c r="C6" s="4" t="s">
        <v>7</v>
      </c>
      <c r="D6" t="s">
        <v>8</v>
      </c>
      <c r="E6" s="5">
        <v>1291926</v>
      </c>
      <c r="F6" s="5">
        <v>0</v>
      </c>
      <c r="G6" s="5">
        <f t="shared" si="3"/>
        <v>1291926</v>
      </c>
      <c r="H6" s="11">
        <v>0</v>
      </c>
      <c r="I6" s="11">
        <v>1291918.1424199047</v>
      </c>
      <c r="J6" s="11">
        <f t="shared" si="4"/>
        <v>1291918.1424199047</v>
      </c>
      <c r="K6" s="11">
        <v>0</v>
      </c>
      <c r="L6" s="11">
        <v>0</v>
      </c>
      <c r="M6" s="11">
        <v>0</v>
      </c>
      <c r="N6" s="70">
        <v>210459.72</v>
      </c>
      <c r="O6" s="11">
        <f t="shared" si="0"/>
        <v>210451.8624199047</v>
      </c>
      <c r="Q6" s="11">
        <f t="shared" si="1"/>
        <v>210459.72</v>
      </c>
      <c r="S6" s="11">
        <f t="shared" si="2"/>
        <v>-210459.72</v>
      </c>
      <c r="T6" s="11">
        <f>S6+Q6</f>
        <v>0</v>
      </c>
      <c r="AE6" t="s">
        <v>373</v>
      </c>
      <c r="AI6" s="17" t="s">
        <v>8</v>
      </c>
      <c r="AJ6" s="11">
        <v>0</v>
      </c>
      <c r="AK6" s="11">
        <v>210459.72</v>
      </c>
      <c r="AM6" s="11">
        <v>1291918.1424199047</v>
      </c>
      <c r="AN6" s="11">
        <v>0</v>
      </c>
      <c r="AO6" s="11">
        <v>0</v>
      </c>
      <c r="AP6" s="11">
        <v>1291918</v>
      </c>
      <c r="AQ6" s="11">
        <v>1502377.72</v>
      </c>
      <c r="AR6" s="11">
        <v>1291926</v>
      </c>
      <c r="AS6" s="11">
        <v>210451.71999999997</v>
      </c>
    </row>
    <row r="7" spans="1:46">
      <c r="A7" s="3">
        <v>4</v>
      </c>
      <c r="B7" s="3">
        <v>1</v>
      </c>
      <c r="C7" s="4" t="s">
        <v>9</v>
      </c>
      <c r="D7" t="s">
        <v>10</v>
      </c>
      <c r="E7" s="5">
        <v>0</v>
      </c>
      <c r="F7" s="5">
        <v>0</v>
      </c>
      <c r="G7" s="5">
        <f t="shared" si="3"/>
        <v>0</v>
      </c>
      <c r="H7" s="11">
        <v>0</v>
      </c>
      <c r="I7" s="11">
        <v>0</v>
      </c>
      <c r="J7" s="11">
        <f t="shared" si="4"/>
        <v>0</v>
      </c>
      <c r="K7" s="11">
        <v>0</v>
      </c>
      <c r="L7" s="11">
        <v>0</v>
      </c>
      <c r="M7" s="11">
        <v>0</v>
      </c>
      <c r="N7" s="66">
        <v>0</v>
      </c>
      <c r="O7" s="11">
        <f t="shared" si="0"/>
        <v>0</v>
      </c>
      <c r="Q7" s="11">
        <f t="shared" si="1"/>
        <v>0</v>
      </c>
      <c r="S7" s="11">
        <f t="shared" si="2"/>
        <v>0</v>
      </c>
      <c r="T7" s="11">
        <f>S7+Q7</f>
        <v>0</v>
      </c>
      <c r="AI7" s="17" t="s">
        <v>12</v>
      </c>
      <c r="AJ7" s="11">
        <v>0</v>
      </c>
      <c r="AK7" s="11">
        <v>4537036.7300000004</v>
      </c>
      <c r="AM7" s="11">
        <v>28184226.576540511</v>
      </c>
      <c r="AN7" s="11">
        <v>160090.05804036165</v>
      </c>
      <c r="AO7" s="11">
        <v>0</v>
      </c>
      <c r="AP7" s="11">
        <v>28344317</v>
      </c>
      <c r="AQ7" s="11">
        <v>32881353.73</v>
      </c>
      <c r="AR7" s="11">
        <v>28345038</v>
      </c>
      <c r="AS7" s="11">
        <v>4536315.7300000004</v>
      </c>
    </row>
    <row r="8" spans="1:46">
      <c r="A8" s="3">
        <v>5</v>
      </c>
      <c r="B8" s="3">
        <v>0</v>
      </c>
      <c r="C8" s="4" t="s">
        <v>11</v>
      </c>
      <c r="D8" t="s">
        <v>12</v>
      </c>
      <c r="E8" s="5">
        <v>28184394</v>
      </c>
      <c r="F8" s="5">
        <v>160644</v>
      </c>
      <c r="G8" s="5">
        <f t="shared" si="3"/>
        <v>28345038</v>
      </c>
      <c r="H8" s="11">
        <v>160090.05804036165</v>
      </c>
      <c r="I8" s="11">
        <v>28184226.576540511</v>
      </c>
      <c r="J8" s="11">
        <f t="shared" si="4"/>
        <v>28344316.634580873</v>
      </c>
      <c r="K8" s="11">
        <v>0</v>
      </c>
      <c r="L8" s="11">
        <v>0</v>
      </c>
      <c r="M8" s="11">
        <v>0</v>
      </c>
      <c r="N8" s="70">
        <v>4537036.7300000004</v>
      </c>
      <c r="O8" s="11">
        <f t="shared" si="0"/>
        <v>4536315.3645808734</v>
      </c>
      <c r="Q8" s="11">
        <f t="shared" si="1"/>
        <v>4537036.7300000004</v>
      </c>
      <c r="S8" s="11">
        <f t="shared" si="2"/>
        <v>-4537036.7300000004</v>
      </c>
      <c r="T8" s="11">
        <f>S8+Q8</f>
        <v>0</v>
      </c>
      <c r="AI8" s="17" t="s">
        <v>14</v>
      </c>
      <c r="AJ8" s="11">
        <v>0</v>
      </c>
      <c r="AK8" s="11">
        <v>3.72</v>
      </c>
      <c r="AM8" s="11">
        <v>54329.94126022602</v>
      </c>
      <c r="AN8" s="11">
        <v>0</v>
      </c>
      <c r="AO8" s="11">
        <v>0</v>
      </c>
      <c r="AP8" s="11">
        <v>54330</v>
      </c>
      <c r="AQ8" s="11">
        <v>54333.72</v>
      </c>
      <c r="AR8" s="11">
        <v>54330</v>
      </c>
      <c r="AS8" s="11">
        <v>3.7200000000011642</v>
      </c>
    </row>
    <row r="9" spans="1:46">
      <c r="A9" s="3">
        <v>6</v>
      </c>
      <c r="B9" s="3">
        <v>1</v>
      </c>
      <c r="C9" s="4" t="s">
        <v>13</v>
      </c>
      <c r="D9" t="s">
        <v>14</v>
      </c>
      <c r="E9" s="5">
        <v>54330</v>
      </c>
      <c r="F9" s="5">
        <v>0</v>
      </c>
      <c r="G9" s="5">
        <f t="shared" si="3"/>
        <v>54330</v>
      </c>
      <c r="H9" s="11">
        <v>0</v>
      </c>
      <c r="I9" s="11">
        <v>54329.94126022602</v>
      </c>
      <c r="J9" s="11">
        <f t="shared" si="4"/>
        <v>54329.94126022602</v>
      </c>
      <c r="K9" s="11">
        <v>0</v>
      </c>
      <c r="L9" s="11">
        <v>0</v>
      </c>
      <c r="M9" s="11">
        <v>0</v>
      </c>
      <c r="N9" s="70">
        <v>3.72</v>
      </c>
      <c r="O9" s="11">
        <f t="shared" si="0"/>
        <v>3.6612602260199494</v>
      </c>
      <c r="Q9" s="11">
        <f t="shared" si="1"/>
        <v>3.72</v>
      </c>
      <c r="S9" s="11">
        <f t="shared" si="2"/>
        <v>-3.72</v>
      </c>
      <c r="T9" s="11">
        <f t="shared" ref="T9:T17" si="5">S9+Q9</f>
        <v>0</v>
      </c>
      <c r="AI9" s="17" t="s">
        <v>378</v>
      </c>
      <c r="AJ9" s="11">
        <v>0</v>
      </c>
      <c r="AK9" s="11">
        <v>15248.52</v>
      </c>
      <c r="AM9" s="11">
        <v>17964.934057762202</v>
      </c>
      <c r="AN9" s="11">
        <v>0</v>
      </c>
      <c r="AO9" s="11">
        <v>0</v>
      </c>
      <c r="AP9" s="11">
        <v>17965</v>
      </c>
      <c r="AQ9" s="11">
        <v>33213.520000000004</v>
      </c>
      <c r="AR9" s="11">
        <v>17965</v>
      </c>
      <c r="AS9" s="11">
        <v>15248.520000000004</v>
      </c>
    </row>
    <row r="10" spans="1:46">
      <c r="A10" s="3">
        <v>7</v>
      </c>
      <c r="B10" s="3">
        <v>1</v>
      </c>
      <c r="C10" s="4" t="s">
        <v>243</v>
      </c>
      <c r="D10" t="s">
        <v>278</v>
      </c>
      <c r="E10" s="5">
        <v>17965</v>
      </c>
      <c r="F10" s="5">
        <v>0</v>
      </c>
      <c r="G10" s="5">
        <f>E10+F10</f>
        <v>17965</v>
      </c>
      <c r="H10" s="11">
        <v>0</v>
      </c>
      <c r="I10" s="11">
        <v>17964.934057762202</v>
      </c>
      <c r="J10" s="11">
        <f t="shared" si="4"/>
        <v>17964.934057762202</v>
      </c>
      <c r="K10" s="11">
        <v>0</v>
      </c>
      <c r="L10" s="11">
        <v>0</v>
      </c>
      <c r="M10" s="11">
        <v>0</v>
      </c>
      <c r="N10" s="70">
        <v>15248.52</v>
      </c>
      <c r="O10" s="11">
        <f t="shared" si="0"/>
        <v>15248.454057762203</v>
      </c>
      <c r="Q10" s="11">
        <f t="shared" si="1"/>
        <v>15248.52</v>
      </c>
      <c r="S10" s="11">
        <f t="shared" si="2"/>
        <v>-15248.52</v>
      </c>
      <c r="T10" s="11">
        <f t="shared" si="5"/>
        <v>0</v>
      </c>
      <c r="AI10" s="17" t="s">
        <v>16</v>
      </c>
      <c r="AJ10" s="11">
        <v>0</v>
      </c>
      <c r="AK10" s="11">
        <v>13005</v>
      </c>
      <c r="AM10" s="11">
        <v>24197.490698861595</v>
      </c>
      <c r="AN10" s="11">
        <v>0</v>
      </c>
      <c r="AO10" s="11">
        <v>0</v>
      </c>
      <c r="AP10" s="11">
        <v>24197</v>
      </c>
      <c r="AQ10" s="11">
        <v>37202</v>
      </c>
      <c r="AR10" s="11">
        <v>24198</v>
      </c>
      <c r="AS10" s="11">
        <v>13004</v>
      </c>
    </row>
    <row r="11" spans="1:46">
      <c r="A11" s="3">
        <v>8</v>
      </c>
      <c r="B11" s="3">
        <v>1</v>
      </c>
      <c r="C11" s="4" t="s">
        <v>15</v>
      </c>
      <c r="D11" t="s">
        <v>16</v>
      </c>
      <c r="E11" s="5">
        <v>24198</v>
      </c>
      <c r="F11" s="5">
        <v>0</v>
      </c>
      <c r="G11" s="5">
        <f t="shared" si="3"/>
        <v>24198</v>
      </c>
      <c r="H11" s="11">
        <v>0</v>
      </c>
      <c r="I11" s="11">
        <v>24197.490698861595</v>
      </c>
      <c r="J11" s="11">
        <f t="shared" si="4"/>
        <v>24197.490698861595</v>
      </c>
      <c r="K11" s="11">
        <v>0</v>
      </c>
      <c r="L11" s="11">
        <v>0</v>
      </c>
      <c r="M11" s="11">
        <v>0</v>
      </c>
      <c r="N11" s="70">
        <v>13005</v>
      </c>
      <c r="O11" s="11">
        <f t="shared" si="0"/>
        <v>13004.490698861595</v>
      </c>
      <c r="Q11" s="11">
        <f t="shared" si="1"/>
        <v>13005</v>
      </c>
      <c r="S11" s="11">
        <f t="shared" si="2"/>
        <v>-13005</v>
      </c>
      <c r="T11" s="11">
        <f t="shared" si="5"/>
        <v>0</v>
      </c>
      <c r="AI11" s="17" t="s">
        <v>379</v>
      </c>
      <c r="AJ11" s="11">
        <v>0</v>
      </c>
      <c r="AK11" s="11">
        <v>5053</v>
      </c>
      <c r="AM11" s="11">
        <v>23840.838187402398</v>
      </c>
      <c r="AN11" s="11">
        <v>0</v>
      </c>
      <c r="AO11" s="11">
        <v>0</v>
      </c>
      <c r="AP11" s="11">
        <v>23841</v>
      </c>
      <c r="AQ11" s="11">
        <v>28894</v>
      </c>
      <c r="AR11" s="11">
        <v>23841</v>
      </c>
      <c r="AS11" s="11">
        <v>5053</v>
      </c>
    </row>
    <row r="12" spans="1:46">
      <c r="A12" s="3">
        <v>9</v>
      </c>
      <c r="B12" s="3">
        <v>1</v>
      </c>
      <c r="C12" s="4" t="s">
        <v>17</v>
      </c>
      <c r="D12" t="s">
        <v>18</v>
      </c>
      <c r="E12" s="5">
        <v>23841</v>
      </c>
      <c r="F12" s="5">
        <v>0</v>
      </c>
      <c r="G12" s="5">
        <f t="shared" si="3"/>
        <v>23841</v>
      </c>
      <c r="H12" s="11">
        <v>0</v>
      </c>
      <c r="I12" s="11">
        <v>23840.838187402398</v>
      </c>
      <c r="J12" s="11">
        <f t="shared" si="4"/>
        <v>23840.838187402398</v>
      </c>
      <c r="K12" s="11">
        <v>0</v>
      </c>
      <c r="L12" s="11">
        <v>0</v>
      </c>
      <c r="M12" s="11">
        <v>0</v>
      </c>
      <c r="N12" s="70">
        <v>5053</v>
      </c>
      <c r="O12" s="11">
        <f t="shared" si="0"/>
        <v>5052.838187402398</v>
      </c>
      <c r="Q12" s="11">
        <f t="shared" si="1"/>
        <v>5053</v>
      </c>
      <c r="S12" s="11">
        <f t="shared" si="2"/>
        <v>-5053</v>
      </c>
      <c r="T12" s="11">
        <f t="shared" si="5"/>
        <v>0</v>
      </c>
      <c r="AI12" s="17" t="s">
        <v>20</v>
      </c>
      <c r="AJ12" s="11">
        <v>0</v>
      </c>
      <c r="AK12" s="11">
        <v>10464.040000000001</v>
      </c>
      <c r="AM12" s="11">
        <v>66338.335266965601</v>
      </c>
      <c r="AN12" s="11">
        <v>0</v>
      </c>
      <c r="AO12" s="11">
        <v>0</v>
      </c>
      <c r="AP12" s="11">
        <v>66338</v>
      </c>
      <c r="AQ12" s="11">
        <v>76802.040000000008</v>
      </c>
      <c r="AR12" s="11">
        <v>66339</v>
      </c>
      <c r="AS12" s="11">
        <v>10463.040000000008</v>
      </c>
    </row>
    <row r="13" spans="1:46">
      <c r="A13" s="3">
        <v>10</v>
      </c>
      <c r="B13" s="3">
        <v>1</v>
      </c>
      <c r="C13" s="4" t="s">
        <v>19</v>
      </c>
      <c r="D13" t="s">
        <v>20</v>
      </c>
      <c r="E13" s="5">
        <v>66339</v>
      </c>
      <c r="F13" s="5">
        <v>0</v>
      </c>
      <c r="G13" s="5">
        <f t="shared" si="3"/>
        <v>66339</v>
      </c>
      <c r="H13" s="11">
        <v>0</v>
      </c>
      <c r="I13" s="11">
        <v>66338.335266965601</v>
      </c>
      <c r="J13" s="11">
        <f t="shared" si="4"/>
        <v>66338.335266965601</v>
      </c>
      <c r="K13" s="11">
        <v>0</v>
      </c>
      <c r="L13" s="11">
        <v>0</v>
      </c>
      <c r="M13" s="11">
        <v>0</v>
      </c>
      <c r="N13" s="70">
        <v>10464.040000000001</v>
      </c>
      <c r="O13" s="11">
        <f t="shared" si="0"/>
        <v>10463.375266965602</v>
      </c>
      <c r="Q13" s="11">
        <f t="shared" si="1"/>
        <v>10464.040000000001</v>
      </c>
      <c r="S13" s="11">
        <f t="shared" si="2"/>
        <v>-10464.040000000001</v>
      </c>
      <c r="T13" s="11">
        <f t="shared" si="5"/>
        <v>0</v>
      </c>
      <c r="AI13" s="17" t="s">
        <v>22</v>
      </c>
      <c r="AJ13" s="11">
        <v>0</v>
      </c>
      <c r="AK13" s="11">
        <v>6484.06</v>
      </c>
      <c r="AM13" s="11">
        <v>100064.62204282334</v>
      </c>
      <c r="AN13" s="11">
        <v>0</v>
      </c>
      <c r="AO13" s="11">
        <v>0</v>
      </c>
      <c r="AP13" s="11">
        <v>100065</v>
      </c>
      <c r="AQ13" s="11">
        <v>106549.06</v>
      </c>
      <c r="AR13" s="11">
        <v>100065</v>
      </c>
      <c r="AS13" s="11">
        <v>6484.0599999999977</v>
      </c>
    </row>
    <row r="14" spans="1:46">
      <c r="A14" s="3">
        <v>11</v>
      </c>
      <c r="B14" s="3">
        <v>0</v>
      </c>
      <c r="C14" s="4" t="s">
        <v>21</v>
      </c>
      <c r="D14" t="s">
        <v>22</v>
      </c>
      <c r="E14" s="5">
        <v>100065</v>
      </c>
      <c r="F14" s="5">
        <v>0</v>
      </c>
      <c r="G14" s="5">
        <f t="shared" si="3"/>
        <v>100065</v>
      </c>
      <c r="H14" s="11">
        <v>0</v>
      </c>
      <c r="I14" s="11">
        <v>100064.62204282334</v>
      </c>
      <c r="J14" s="11">
        <f t="shared" si="4"/>
        <v>100064.62204282334</v>
      </c>
      <c r="K14" s="11">
        <v>0</v>
      </c>
      <c r="L14" s="11">
        <v>0</v>
      </c>
      <c r="M14" s="11">
        <v>0</v>
      </c>
      <c r="N14" s="70">
        <v>6484.06</v>
      </c>
      <c r="O14" s="11">
        <f t="shared" si="0"/>
        <v>6483.6820428233359</v>
      </c>
      <c r="Q14" s="11">
        <f t="shared" si="1"/>
        <v>6484.06</v>
      </c>
      <c r="S14" s="11">
        <f t="shared" si="2"/>
        <v>-6484.06</v>
      </c>
      <c r="T14" s="11">
        <f t="shared" si="5"/>
        <v>0</v>
      </c>
      <c r="AI14" s="17" t="s">
        <v>23</v>
      </c>
      <c r="AJ14" s="11">
        <v>0</v>
      </c>
      <c r="AK14" s="11">
        <v>19694.73</v>
      </c>
      <c r="AM14" s="11">
        <v>33312.447823638737</v>
      </c>
      <c r="AN14" s="11">
        <v>0</v>
      </c>
      <c r="AO14" s="11">
        <v>0</v>
      </c>
      <c r="AP14" s="11">
        <v>33312</v>
      </c>
      <c r="AQ14" s="11">
        <v>53006.729999999996</v>
      </c>
      <c r="AR14" s="11">
        <v>32820</v>
      </c>
      <c r="AS14" s="11">
        <v>20186.729999999996</v>
      </c>
    </row>
    <row r="15" spans="1:46">
      <c r="A15" s="3">
        <v>12</v>
      </c>
      <c r="B15" s="3">
        <v>1</v>
      </c>
      <c r="C15" s="4">
        <v>556</v>
      </c>
      <c r="D15" t="s">
        <v>23</v>
      </c>
      <c r="E15" s="5">
        <v>32820</v>
      </c>
      <c r="F15" s="5">
        <v>0</v>
      </c>
      <c r="G15" s="5">
        <f t="shared" si="3"/>
        <v>32820</v>
      </c>
      <c r="H15" s="11">
        <v>0</v>
      </c>
      <c r="I15" s="11">
        <v>33312.447823638737</v>
      </c>
      <c r="J15" s="11">
        <f t="shared" si="4"/>
        <v>33312.447823638737</v>
      </c>
      <c r="K15" s="11">
        <v>0</v>
      </c>
      <c r="L15" s="11">
        <v>0</v>
      </c>
      <c r="M15" s="11">
        <v>0</v>
      </c>
      <c r="N15" s="70">
        <v>19694.73</v>
      </c>
      <c r="O15" s="11">
        <f t="shared" si="0"/>
        <v>20187.177823638736</v>
      </c>
      <c r="Q15" s="11">
        <f t="shared" si="1"/>
        <v>19694.73</v>
      </c>
      <c r="S15" s="11">
        <f t="shared" si="2"/>
        <v>-19694.73</v>
      </c>
      <c r="T15" s="11">
        <f t="shared" si="5"/>
        <v>0</v>
      </c>
      <c r="AI15" s="17" t="s">
        <v>25</v>
      </c>
      <c r="AJ15" s="11">
        <v>0</v>
      </c>
      <c r="AK15" s="11">
        <v>116765.16</v>
      </c>
      <c r="AM15" s="11">
        <v>658849.09349214227</v>
      </c>
      <c r="AN15" s="11">
        <v>0</v>
      </c>
      <c r="AO15" s="11">
        <v>0</v>
      </c>
      <c r="AP15" s="11">
        <v>658849</v>
      </c>
      <c r="AQ15" s="11">
        <v>775614.16</v>
      </c>
      <c r="AR15" s="11">
        <v>663110</v>
      </c>
      <c r="AS15" s="11">
        <v>112504.16000000003</v>
      </c>
    </row>
    <row r="16" spans="1:46">
      <c r="A16" s="3">
        <v>13</v>
      </c>
      <c r="B16" s="3">
        <v>0</v>
      </c>
      <c r="C16" s="4" t="s">
        <v>24</v>
      </c>
      <c r="D16" t="s">
        <v>25</v>
      </c>
      <c r="E16" s="5">
        <v>663110</v>
      </c>
      <c r="F16" s="5">
        <v>0</v>
      </c>
      <c r="G16" s="5">
        <f t="shared" si="3"/>
        <v>663110</v>
      </c>
      <c r="H16" s="11">
        <v>0</v>
      </c>
      <c r="I16" s="11">
        <v>658849.09349214227</v>
      </c>
      <c r="J16" s="11">
        <f t="shared" si="4"/>
        <v>658849.09349214227</v>
      </c>
      <c r="K16" s="11">
        <v>0</v>
      </c>
      <c r="L16" s="11">
        <v>0</v>
      </c>
      <c r="M16" s="11">
        <v>0</v>
      </c>
      <c r="N16" s="70">
        <v>116765.16</v>
      </c>
      <c r="O16" s="11">
        <f t="shared" si="0"/>
        <v>112504.25349214228</v>
      </c>
      <c r="Q16" s="11">
        <f t="shared" si="1"/>
        <v>116765.16</v>
      </c>
      <c r="S16" s="11">
        <f t="shared" si="2"/>
        <v>-116765.16</v>
      </c>
      <c r="T16" s="11">
        <f t="shared" si="5"/>
        <v>0</v>
      </c>
      <c r="AI16" s="17" t="s">
        <v>27</v>
      </c>
      <c r="AJ16" s="11">
        <v>0</v>
      </c>
      <c r="AK16" s="11">
        <v>60895.109999999986</v>
      </c>
      <c r="AM16" s="11">
        <v>349779.7559704695</v>
      </c>
      <c r="AN16" s="11">
        <v>0</v>
      </c>
      <c r="AO16" s="11">
        <v>0</v>
      </c>
      <c r="AP16" s="11">
        <v>349780</v>
      </c>
      <c r="AQ16" s="11">
        <v>410675.11</v>
      </c>
      <c r="AR16" s="11">
        <v>350373</v>
      </c>
      <c r="AS16" s="11">
        <v>60302.109999999986</v>
      </c>
    </row>
    <row r="17" spans="1:45">
      <c r="A17" s="3">
        <v>14</v>
      </c>
      <c r="B17" s="3">
        <v>1</v>
      </c>
      <c r="C17" s="4" t="s">
        <v>244</v>
      </c>
      <c r="D17" t="s">
        <v>279</v>
      </c>
      <c r="E17" s="5">
        <v>14850</v>
      </c>
      <c r="F17" s="5">
        <v>0</v>
      </c>
      <c r="G17" s="5">
        <f>E17+F17</f>
        <v>14850</v>
      </c>
      <c r="H17" s="11">
        <v>0</v>
      </c>
      <c r="I17" s="11">
        <v>0</v>
      </c>
      <c r="J17" s="11">
        <f t="shared" si="4"/>
        <v>0</v>
      </c>
      <c r="K17" s="11">
        <v>0</v>
      </c>
      <c r="L17" s="11">
        <v>0</v>
      </c>
      <c r="M17" s="11">
        <v>0</v>
      </c>
      <c r="N17" s="66"/>
      <c r="O17" s="11">
        <f t="shared" si="0"/>
        <v>-14850</v>
      </c>
      <c r="Q17" s="11">
        <f t="shared" si="1"/>
        <v>0</v>
      </c>
      <c r="S17" s="11">
        <f t="shared" si="2"/>
        <v>0</v>
      </c>
      <c r="T17" s="11">
        <f t="shared" si="5"/>
        <v>0</v>
      </c>
      <c r="AI17" s="17" t="s">
        <v>29</v>
      </c>
      <c r="AJ17" s="11">
        <v>0</v>
      </c>
      <c r="AK17" s="11">
        <v>234502.94</v>
      </c>
      <c r="AM17" s="11">
        <v>1607150.3730732102</v>
      </c>
      <c r="AN17" s="11">
        <v>0</v>
      </c>
      <c r="AO17" s="11">
        <v>0</v>
      </c>
      <c r="AP17" s="11">
        <v>1607150</v>
      </c>
      <c r="AQ17" s="11">
        <v>1841652.94</v>
      </c>
      <c r="AR17" s="11">
        <v>1607160</v>
      </c>
      <c r="AS17" s="11">
        <v>234492.93999999994</v>
      </c>
    </row>
    <row r="18" spans="1:45">
      <c r="A18" s="3">
        <v>15</v>
      </c>
      <c r="B18" s="3">
        <v>0</v>
      </c>
      <c r="C18" s="4" t="s">
        <v>26</v>
      </c>
      <c r="D18" t="s">
        <v>27</v>
      </c>
      <c r="E18" s="5">
        <v>350373</v>
      </c>
      <c r="F18" s="5">
        <v>0</v>
      </c>
      <c r="G18" s="5">
        <f t="shared" si="3"/>
        <v>350373</v>
      </c>
      <c r="H18" s="11">
        <v>0</v>
      </c>
      <c r="I18" s="11">
        <v>349779.7559704695</v>
      </c>
      <c r="J18" s="11">
        <f t="shared" si="4"/>
        <v>349779.7559704695</v>
      </c>
      <c r="K18" s="11">
        <v>0</v>
      </c>
      <c r="L18" s="11">
        <v>0</v>
      </c>
      <c r="M18" s="11">
        <v>0</v>
      </c>
      <c r="N18" s="70">
        <v>60895.109999999986</v>
      </c>
      <c r="O18" s="11">
        <f t="shared" si="0"/>
        <v>60301.865970469487</v>
      </c>
      <c r="Q18" s="11">
        <f t="shared" si="1"/>
        <v>60895.109999999986</v>
      </c>
      <c r="S18" s="11">
        <f t="shared" si="2"/>
        <v>-60895.109999999986</v>
      </c>
      <c r="T18" s="11">
        <f t="shared" ref="T18:T81" si="6">S18+Q18</f>
        <v>0</v>
      </c>
      <c r="AI18" s="17" t="s">
        <v>31</v>
      </c>
      <c r="AJ18" s="11">
        <v>0</v>
      </c>
      <c r="AK18" s="11">
        <v>116946.76</v>
      </c>
      <c r="AM18" s="11">
        <v>982356.21901139466</v>
      </c>
      <c r="AN18" s="11">
        <v>0</v>
      </c>
      <c r="AO18" s="11">
        <v>0</v>
      </c>
      <c r="AP18" s="11">
        <v>982356</v>
      </c>
      <c r="AQ18" s="11">
        <v>1099302.76</v>
      </c>
      <c r="AR18" s="11">
        <v>985053</v>
      </c>
      <c r="AS18" s="11">
        <v>114249.76000000001</v>
      </c>
    </row>
    <row r="19" spans="1:45">
      <c r="A19" s="3">
        <v>16</v>
      </c>
      <c r="B19" s="3">
        <v>0</v>
      </c>
      <c r="C19" s="4" t="s">
        <v>28</v>
      </c>
      <c r="D19" t="s">
        <v>29</v>
      </c>
      <c r="E19" s="5">
        <v>1607160</v>
      </c>
      <c r="F19" s="5">
        <v>0</v>
      </c>
      <c r="G19" s="5">
        <f t="shared" si="3"/>
        <v>1607160</v>
      </c>
      <c r="H19" s="11">
        <v>0</v>
      </c>
      <c r="I19" s="11">
        <v>1607150.3730732102</v>
      </c>
      <c r="J19" s="11">
        <f t="shared" si="4"/>
        <v>1607150.3730732102</v>
      </c>
      <c r="K19" s="11">
        <v>0</v>
      </c>
      <c r="L19" s="11">
        <v>0</v>
      </c>
      <c r="M19" s="11">
        <v>0</v>
      </c>
      <c r="N19" s="70">
        <v>234502.94</v>
      </c>
      <c r="O19" s="11">
        <f t="shared" si="0"/>
        <v>234493.31307321024</v>
      </c>
      <c r="Q19" s="11">
        <f t="shared" si="1"/>
        <v>234502.94</v>
      </c>
      <c r="S19" s="11">
        <f t="shared" si="2"/>
        <v>-234502.94</v>
      </c>
      <c r="T19" s="11">
        <f t="shared" si="6"/>
        <v>0</v>
      </c>
      <c r="AI19" s="17" t="s">
        <v>380</v>
      </c>
      <c r="AJ19" s="11">
        <v>0</v>
      </c>
      <c r="AK19" s="11">
        <v>206825.71</v>
      </c>
      <c r="AM19" s="11">
        <v>1114566.5428398137</v>
      </c>
      <c r="AN19" s="11">
        <v>0</v>
      </c>
      <c r="AO19" s="11">
        <v>0</v>
      </c>
      <c r="AP19" s="11">
        <v>1114567</v>
      </c>
      <c r="AQ19" s="11">
        <v>1321392.71</v>
      </c>
      <c r="AR19" s="11">
        <v>1112923</v>
      </c>
      <c r="AS19" s="11">
        <v>208469.70999999996</v>
      </c>
    </row>
    <row r="20" spans="1:45">
      <c r="A20" s="3">
        <v>17</v>
      </c>
      <c r="B20" s="3">
        <v>0</v>
      </c>
      <c r="C20" s="4" t="s">
        <v>30</v>
      </c>
      <c r="D20" t="s">
        <v>31</v>
      </c>
      <c r="E20" s="5">
        <v>985053</v>
      </c>
      <c r="F20" s="5">
        <v>0</v>
      </c>
      <c r="G20" s="5">
        <f t="shared" si="3"/>
        <v>985053</v>
      </c>
      <c r="H20" s="11">
        <v>0</v>
      </c>
      <c r="I20" s="11">
        <v>982356.21901139466</v>
      </c>
      <c r="J20" s="11">
        <f t="shared" si="4"/>
        <v>982356.21901139466</v>
      </c>
      <c r="K20" s="11">
        <v>0</v>
      </c>
      <c r="L20" s="11">
        <v>0</v>
      </c>
      <c r="M20" s="11">
        <v>0</v>
      </c>
      <c r="N20" s="70">
        <v>116946.76</v>
      </c>
      <c r="O20" s="11">
        <f t="shared" si="0"/>
        <v>114249.97901139465</v>
      </c>
      <c r="Q20" s="11">
        <f t="shared" si="1"/>
        <v>116946.76</v>
      </c>
      <c r="S20" s="11">
        <f t="shared" si="2"/>
        <v>-116946.76</v>
      </c>
      <c r="T20" s="11">
        <f t="shared" si="6"/>
        <v>0</v>
      </c>
      <c r="AI20" s="17" t="s">
        <v>35</v>
      </c>
      <c r="AJ20" s="11">
        <v>0</v>
      </c>
      <c r="AK20" s="11">
        <v>0.32</v>
      </c>
      <c r="AM20" s="11">
        <v>78586.218364780449</v>
      </c>
      <c r="AN20" s="11">
        <v>0</v>
      </c>
      <c r="AO20" s="11">
        <v>0</v>
      </c>
      <c r="AP20" s="11">
        <v>78586</v>
      </c>
      <c r="AQ20" s="11">
        <v>78586.320000000007</v>
      </c>
      <c r="AR20" s="11">
        <v>78587</v>
      </c>
      <c r="AS20" s="11">
        <v>-0.67999999999301508</v>
      </c>
    </row>
    <row r="21" spans="1:45">
      <c r="A21" s="3">
        <v>18</v>
      </c>
      <c r="B21" s="3">
        <v>0</v>
      </c>
      <c r="C21" s="4" t="s">
        <v>32</v>
      </c>
      <c r="D21" t="s">
        <v>33</v>
      </c>
      <c r="E21" s="5">
        <v>1112923</v>
      </c>
      <c r="F21" s="5">
        <v>0</v>
      </c>
      <c r="G21" s="5">
        <f t="shared" si="3"/>
        <v>1112923</v>
      </c>
      <c r="H21" s="11">
        <v>0</v>
      </c>
      <c r="I21" s="11">
        <v>1114566.5428398137</v>
      </c>
      <c r="J21" s="11">
        <f t="shared" si="4"/>
        <v>1114566.5428398137</v>
      </c>
      <c r="K21" s="11">
        <v>0</v>
      </c>
      <c r="L21" s="11">
        <v>0</v>
      </c>
      <c r="M21" s="11">
        <v>0</v>
      </c>
      <c r="N21" s="70">
        <v>206825.71</v>
      </c>
      <c r="O21" s="11">
        <f t="shared" si="0"/>
        <v>208469.25283981374</v>
      </c>
      <c r="Q21" s="11">
        <f t="shared" si="1"/>
        <v>206825.71</v>
      </c>
      <c r="S21" s="11">
        <f t="shared" si="2"/>
        <v>-206825.71</v>
      </c>
      <c r="T21" s="11">
        <f t="shared" si="6"/>
        <v>0</v>
      </c>
      <c r="AI21" s="17" t="s">
        <v>37</v>
      </c>
      <c r="AJ21" s="11">
        <v>0</v>
      </c>
      <c r="AK21" s="11">
        <v>368796.22</v>
      </c>
      <c r="AM21" s="11">
        <v>999019.03427230613</v>
      </c>
      <c r="AN21" s="11">
        <v>6740.6340227520695</v>
      </c>
      <c r="AO21" s="11">
        <v>0</v>
      </c>
      <c r="AP21" s="11">
        <v>1005760</v>
      </c>
      <c r="AQ21" s="11">
        <v>1374556.22</v>
      </c>
      <c r="AR21" s="11">
        <v>1013500</v>
      </c>
      <c r="AS21" s="11">
        <v>361056.22</v>
      </c>
    </row>
    <row r="22" spans="1:45">
      <c r="A22" s="3">
        <v>19</v>
      </c>
      <c r="B22" s="3">
        <v>0</v>
      </c>
      <c r="C22" s="4" t="s">
        <v>34</v>
      </c>
      <c r="D22" t="s">
        <v>35</v>
      </c>
      <c r="E22" s="5">
        <v>78587</v>
      </c>
      <c r="F22" s="5">
        <v>0</v>
      </c>
      <c r="G22" s="5">
        <f t="shared" si="3"/>
        <v>78587</v>
      </c>
      <c r="H22" s="11">
        <v>0</v>
      </c>
      <c r="I22" s="11">
        <v>78586.218364780449</v>
      </c>
      <c r="J22" s="11">
        <f t="shared" si="4"/>
        <v>78586.218364780449</v>
      </c>
      <c r="K22" s="11">
        <v>0</v>
      </c>
      <c r="L22" s="11">
        <v>0</v>
      </c>
      <c r="M22" s="11">
        <v>0</v>
      </c>
      <c r="N22" s="66">
        <v>0.32</v>
      </c>
      <c r="O22" s="11">
        <f t="shared" si="0"/>
        <v>-0.46163521955139003</v>
      </c>
      <c r="Q22" s="11">
        <f t="shared" si="1"/>
        <v>0.32</v>
      </c>
      <c r="S22" s="11">
        <f t="shared" si="2"/>
        <v>-0.32</v>
      </c>
      <c r="T22" s="11">
        <f t="shared" si="6"/>
        <v>0</v>
      </c>
      <c r="AI22" s="17" t="s">
        <v>39</v>
      </c>
      <c r="AJ22" s="11">
        <v>0</v>
      </c>
      <c r="AK22" s="11">
        <v>21389.84</v>
      </c>
      <c r="AM22" s="11">
        <v>89402.881904782902</v>
      </c>
      <c r="AN22" s="11">
        <v>0</v>
      </c>
      <c r="AO22" s="11">
        <v>0</v>
      </c>
      <c r="AP22" s="11">
        <v>89403</v>
      </c>
      <c r="AQ22" s="11">
        <v>110792.84</v>
      </c>
      <c r="AR22" s="11">
        <v>89403</v>
      </c>
      <c r="AS22" s="11">
        <v>21389.839999999997</v>
      </c>
    </row>
    <row r="23" spans="1:45">
      <c r="A23" s="3">
        <v>20</v>
      </c>
      <c r="B23" s="3">
        <v>0</v>
      </c>
      <c r="C23" s="4" t="s">
        <v>36</v>
      </c>
      <c r="D23" t="s">
        <v>37</v>
      </c>
      <c r="E23" s="5">
        <v>1006736</v>
      </c>
      <c r="F23" s="5">
        <v>6764</v>
      </c>
      <c r="G23" s="5">
        <f t="shared" si="3"/>
        <v>1013500</v>
      </c>
      <c r="H23" s="11">
        <v>6740.6340227520695</v>
      </c>
      <c r="I23" s="11">
        <v>999019.03427230613</v>
      </c>
      <c r="J23" s="11">
        <f t="shared" si="4"/>
        <v>1005759.6682950582</v>
      </c>
      <c r="K23" s="11">
        <v>0</v>
      </c>
      <c r="L23" s="11">
        <v>0</v>
      </c>
      <c r="M23" s="11">
        <v>0</v>
      </c>
      <c r="N23" s="66">
        <v>368796.22</v>
      </c>
      <c r="O23" s="11">
        <f t="shared" si="0"/>
        <v>361055.88829505816</v>
      </c>
      <c r="Q23" s="11">
        <f t="shared" si="1"/>
        <v>368796.22</v>
      </c>
      <c r="S23" s="11">
        <f t="shared" si="2"/>
        <v>-368796.22</v>
      </c>
      <c r="T23" s="11">
        <f t="shared" si="6"/>
        <v>0</v>
      </c>
      <c r="AI23" s="17" t="s">
        <v>41</v>
      </c>
      <c r="AJ23" s="11">
        <v>21233</v>
      </c>
      <c r="AK23" s="11">
        <v>1382782.27</v>
      </c>
      <c r="AM23" s="11">
        <v>3162222.8113136711</v>
      </c>
      <c r="AN23" s="11">
        <v>9268.3717812840951</v>
      </c>
      <c r="AO23" s="11">
        <v>0</v>
      </c>
      <c r="AP23" s="11">
        <v>3171491</v>
      </c>
      <c r="AQ23" s="11">
        <v>4575506.2699999996</v>
      </c>
      <c r="AR23" s="11">
        <v>3153825</v>
      </c>
      <c r="AS23" s="11">
        <v>1421681.2699999996</v>
      </c>
    </row>
    <row r="24" spans="1:45">
      <c r="A24" s="3">
        <v>21</v>
      </c>
      <c r="B24" s="3">
        <v>0</v>
      </c>
      <c r="C24" s="4" t="s">
        <v>38</v>
      </c>
      <c r="D24" t="s">
        <v>39</v>
      </c>
      <c r="E24" s="5">
        <v>89403</v>
      </c>
      <c r="F24" s="5">
        <v>0</v>
      </c>
      <c r="G24" s="5">
        <f t="shared" si="3"/>
        <v>89403</v>
      </c>
      <c r="H24" s="11">
        <v>0</v>
      </c>
      <c r="I24" s="11">
        <v>89402.881904782902</v>
      </c>
      <c r="J24" s="11">
        <f t="shared" si="4"/>
        <v>89402.881904782902</v>
      </c>
      <c r="K24" s="11">
        <v>0</v>
      </c>
      <c r="L24" s="11">
        <v>0</v>
      </c>
      <c r="M24" s="11">
        <v>0</v>
      </c>
      <c r="N24" s="66">
        <v>21389.84</v>
      </c>
      <c r="O24" s="11">
        <f t="shared" si="0"/>
        <v>21389.721904782902</v>
      </c>
      <c r="Q24" s="11">
        <f t="shared" si="1"/>
        <v>21389.84</v>
      </c>
      <c r="S24" s="11">
        <f t="shared" si="2"/>
        <v>-21389.84</v>
      </c>
      <c r="T24" s="11">
        <f t="shared" si="6"/>
        <v>0</v>
      </c>
      <c r="AI24" s="17" t="s">
        <v>280</v>
      </c>
      <c r="AJ24" s="11">
        <v>0</v>
      </c>
      <c r="AK24" s="11">
        <v>6443.37</v>
      </c>
      <c r="AM24" s="11">
        <v>68935.496048460976</v>
      </c>
      <c r="AN24" s="11">
        <v>0</v>
      </c>
      <c r="AO24" s="11">
        <v>0</v>
      </c>
      <c r="AP24" s="11">
        <v>68935</v>
      </c>
      <c r="AQ24" s="11">
        <v>75378.37</v>
      </c>
      <c r="AR24" s="11">
        <v>84743</v>
      </c>
      <c r="AS24" s="11">
        <v>-9364.6300000000047</v>
      </c>
    </row>
    <row r="25" spans="1:45">
      <c r="A25" s="3">
        <v>22</v>
      </c>
      <c r="B25" s="3">
        <v>0</v>
      </c>
      <c r="C25" s="4" t="s">
        <v>40</v>
      </c>
      <c r="D25" t="s">
        <v>41</v>
      </c>
      <c r="E25" s="5">
        <v>3144524</v>
      </c>
      <c r="F25" s="5">
        <v>9300</v>
      </c>
      <c r="G25" s="5">
        <f t="shared" si="3"/>
        <v>3153824</v>
      </c>
      <c r="H25" s="11">
        <v>9268.3717812840951</v>
      </c>
      <c r="I25" s="11">
        <v>3162222.8113136711</v>
      </c>
      <c r="J25" s="11">
        <f t="shared" si="4"/>
        <v>3171491.183094955</v>
      </c>
      <c r="K25" s="11">
        <v>0</v>
      </c>
      <c r="L25" s="11">
        <v>21233</v>
      </c>
      <c r="M25" s="11">
        <v>0</v>
      </c>
      <c r="N25" s="66">
        <v>1382782.27</v>
      </c>
      <c r="O25" s="11">
        <f>((I25-G25)+(H25-F25)+N25+L25)*0+(J25-G25)+L25+N25</f>
        <v>1421682.4530949551</v>
      </c>
      <c r="Q25" s="11">
        <f t="shared" si="1"/>
        <v>1404015.27</v>
      </c>
      <c r="S25" s="11">
        <f t="shared" si="2"/>
        <v>-1404015.27</v>
      </c>
      <c r="T25" s="11">
        <f t="shared" si="6"/>
        <v>0</v>
      </c>
      <c r="V25" s="11">
        <f>O25-AS23</f>
        <v>1.1830949555151165</v>
      </c>
      <c r="AI25" s="17" t="s">
        <v>44</v>
      </c>
      <c r="AJ25" s="11">
        <v>0</v>
      </c>
      <c r="AK25" s="11">
        <v>30299.16</v>
      </c>
      <c r="AM25" s="11">
        <v>104277.66752843137</v>
      </c>
      <c r="AN25" s="11">
        <v>0</v>
      </c>
      <c r="AO25" s="11">
        <v>0</v>
      </c>
      <c r="AP25" s="11">
        <v>104278</v>
      </c>
      <c r="AQ25" s="11">
        <v>134577.16</v>
      </c>
      <c r="AR25" s="11">
        <v>104930</v>
      </c>
      <c r="AS25" s="11">
        <v>29647.160000000003</v>
      </c>
    </row>
    <row r="26" spans="1:45">
      <c r="A26" s="3">
        <v>23</v>
      </c>
      <c r="B26" s="3">
        <v>1</v>
      </c>
      <c r="C26" s="4" t="s">
        <v>42</v>
      </c>
      <c r="D26" t="s">
        <v>280</v>
      </c>
      <c r="E26" s="5">
        <v>84743</v>
      </c>
      <c r="F26" s="5">
        <v>0</v>
      </c>
      <c r="G26" s="5">
        <f t="shared" si="3"/>
        <v>84743</v>
      </c>
      <c r="H26" s="11">
        <v>0</v>
      </c>
      <c r="I26" s="11">
        <v>68935.496048460976</v>
      </c>
      <c r="J26" s="11">
        <f t="shared" si="4"/>
        <v>68935.496048460976</v>
      </c>
      <c r="K26" s="11">
        <v>0</v>
      </c>
      <c r="L26" s="11">
        <v>0</v>
      </c>
      <c r="M26" s="11">
        <v>0</v>
      </c>
      <c r="N26" s="66">
        <v>6443.37</v>
      </c>
      <c r="O26" s="11">
        <f t="shared" ref="O26:O89" si="7">((I26-G26)+(H26-F26)+N26+L26)*0+(J26-G26)+L26+N26</f>
        <v>-9364.1339515390246</v>
      </c>
      <c r="Q26" s="11">
        <f t="shared" si="1"/>
        <v>6443.37</v>
      </c>
      <c r="S26" s="11">
        <f t="shared" si="2"/>
        <v>-6443.369999999999</v>
      </c>
      <c r="T26" s="11">
        <f t="shared" si="6"/>
        <v>0</v>
      </c>
      <c r="AI26" s="17" t="s">
        <v>46</v>
      </c>
      <c r="AJ26" s="11">
        <v>0</v>
      </c>
      <c r="AK26" s="11">
        <v>0</v>
      </c>
      <c r="AM26" s="11">
        <v>39643.248577073915</v>
      </c>
      <c r="AN26" s="11">
        <v>0</v>
      </c>
      <c r="AO26" s="11">
        <v>0</v>
      </c>
      <c r="AP26" s="11">
        <v>39643</v>
      </c>
      <c r="AQ26" s="11">
        <v>39643</v>
      </c>
      <c r="AR26" s="11">
        <v>39643</v>
      </c>
      <c r="AS26" s="11">
        <v>0</v>
      </c>
    </row>
    <row r="27" spans="1:45">
      <c r="A27" s="3">
        <v>24</v>
      </c>
      <c r="B27" s="3">
        <v>0</v>
      </c>
      <c r="C27" s="4" t="s">
        <v>43</v>
      </c>
      <c r="D27" t="s">
        <v>44</v>
      </c>
      <c r="E27" s="5">
        <v>104930</v>
      </c>
      <c r="F27" s="5">
        <v>0</v>
      </c>
      <c r="G27" s="5">
        <f t="shared" si="3"/>
        <v>104930</v>
      </c>
      <c r="H27" s="11">
        <v>0</v>
      </c>
      <c r="I27" s="11">
        <v>104277.66752843137</v>
      </c>
      <c r="J27" s="11">
        <f t="shared" si="4"/>
        <v>104277.66752843137</v>
      </c>
      <c r="K27" s="11">
        <v>0</v>
      </c>
      <c r="L27" s="11">
        <v>0</v>
      </c>
      <c r="M27" s="11">
        <v>0</v>
      </c>
      <c r="N27" s="66">
        <v>30299.16</v>
      </c>
      <c r="O27" s="11">
        <f t="shared" si="7"/>
        <v>29646.827528431368</v>
      </c>
      <c r="Q27" s="11">
        <f t="shared" si="1"/>
        <v>30299.16</v>
      </c>
      <c r="S27" s="11">
        <f t="shared" si="2"/>
        <v>-30299.16</v>
      </c>
      <c r="T27" s="11">
        <f t="shared" si="6"/>
        <v>0</v>
      </c>
      <c r="AI27" s="17" t="s">
        <v>48</v>
      </c>
      <c r="AJ27" s="11">
        <v>0</v>
      </c>
      <c r="AK27" s="11">
        <v>16.46</v>
      </c>
      <c r="AM27" s="11">
        <v>66918.76223794221</v>
      </c>
      <c r="AN27" s="11">
        <v>0</v>
      </c>
      <c r="AO27" s="11">
        <v>0</v>
      </c>
      <c r="AP27" s="11">
        <v>66919</v>
      </c>
      <c r="AQ27" s="11">
        <v>66935.460000000006</v>
      </c>
      <c r="AR27" s="11">
        <v>66919</v>
      </c>
      <c r="AS27" s="11">
        <v>16.460000000006403</v>
      </c>
    </row>
    <row r="28" spans="1:45">
      <c r="A28" s="3">
        <v>25</v>
      </c>
      <c r="B28" s="3">
        <v>1</v>
      </c>
      <c r="C28" s="4" t="s">
        <v>45</v>
      </c>
      <c r="D28" t="s">
        <v>46</v>
      </c>
      <c r="E28" s="5">
        <v>39643</v>
      </c>
      <c r="F28" s="5">
        <v>0</v>
      </c>
      <c r="G28" s="5">
        <f t="shared" si="3"/>
        <v>39643</v>
      </c>
      <c r="H28" s="11">
        <v>0</v>
      </c>
      <c r="I28" s="11">
        <v>39643.248577073915</v>
      </c>
      <c r="J28" s="11">
        <f t="shared" si="4"/>
        <v>39643.248577073915</v>
      </c>
      <c r="K28" s="11">
        <v>0</v>
      </c>
      <c r="L28" s="11">
        <v>0</v>
      </c>
      <c r="M28" s="11">
        <v>0</v>
      </c>
      <c r="N28" s="66">
        <v>0</v>
      </c>
      <c r="O28" s="11">
        <f t="shared" si="7"/>
        <v>0.24857707391493022</v>
      </c>
      <c r="Q28" s="11">
        <f t="shared" si="1"/>
        <v>0</v>
      </c>
      <c r="S28" s="11">
        <f t="shared" si="2"/>
        <v>0</v>
      </c>
      <c r="T28" s="11">
        <f t="shared" si="6"/>
        <v>0</v>
      </c>
      <c r="AI28" s="17" t="s">
        <v>50</v>
      </c>
      <c r="AJ28" s="11">
        <v>0</v>
      </c>
      <c r="AK28" s="11">
        <v>6227.73</v>
      </c>
      <c r="AM28" s="11">
        <v>121857.93248154029</v>
      </c>
      <c r="AN28" s="11">
        <v>0</v>
      </c>
      <c r="AO28" s="11">
        <v>0</v>
      </c>
      <c r="AP28" s="11">
        <v>121858</v>
      </c>
      <c r="AQ28" s="11">
        <v>128085.73</v>
      </c>
      <c r="AR28" s="11">
        <v>122580</v>
      </c>
      <c r="AS28" s="11">
        <v>5505.7299999999959</v>
      </c>
    </row>
    <row r="29" spans="1:45">
      <c r="A29" s="3">
        <v>26</v>
      </c>
      <c r="B29" s="3">
        <v>0</v>
      </c>
      <c r="C29" s="4" t="s">
        <v>47</v>
      </c>
      <c r="D29" t="s">
        <v>48</v>
      </c>
      <c r="E29" s="5">
        <v>66919</v>
      </c>
      <c r="F29" s="5">
        <v>0</v>
      </c>
      <c r="G29" s="5">
        <f t="shared" si="3"/>
        <v>66919</v>
      </c>
      <c r="H29" s="11">
        <v>0</v>
      </c>
      <c r="I29" s="11">
        <v>66918.76223794221</v>
      </c>
      <c r="J29" s="11">
        <f t="shared" si="4"/>
        <v>66918.76223794221</v>
      </c>
      <c r="K29" s="11">
        <v>0</v>
      </c>
      <c r="L29" s="11">
        <v>0</v>
      </c>
      <c r="M29" s="11">
        <v>0</v>
      </c>
      <c r="N29" s="66">
        <v>16.46</v>
      </c>
      <c r="O29" s="11">
        <f t="shared" si="7"/>
        <v>16.22223794221005</v>
      </c>
      <c r="Q29" s="11">
        <f t="shared" si="1"/>
        <v>16.46</v>
      </c>
      <c r="S29" s="11">
        <f t="shared" si="2"/>
        <v>-16.46</v>
      </c>
      <c r="T29" s="11">
        <f t="shared" si="6"/>
        <v>0</v>
      </c>
      <c r="AI29" s="17" t="s">
        <v>52</v>
      </c>
      <c r="AJ29" s="11">
        <v>0</v>
      </c>
      <c r="AK29" s="11">
        <v>38224.44</v>
      </c>
      <c r="AM29" s="11">
        <v>82499.856754212597</v>
      </c>
      <c r="AN29" s="11">
        <v>0</v>
      </c>
      <c r="AO29" s="11">
        <v>0</v>
      </c>
      <c r="AP29" s="11">
        <v>82500</v>
      </c>
      <c r="AQ29" s="11">
        <v>120724.44</v>
      </c>
      <c r="AR29" s="11">
        <v>82500</v>
      </c>
      <c r="AS29" s="11">
        <v>38224.44</v>
      </c>
    </row>
    <row r="30" spans="1:45">
      <c r="A30" s="3">
        <v>27</v>
      </c>
      <c r="B30" s="3">
        <v>0</v>
      </c>
      <c r="C30" s="4" t="s">
        <v>49</v>
      </c>
      <c r="D30" t="s">
        <v>50</v>
      </c>
      <c r="E30" s="5">
        <v>122580</v>
      </c>
      <c r="F30" s="5">
        <v>0</v>
      </c>
      <c r="G30" s="5">
        <f t="shared" si="3"/>
        <v>122580</v>
      </c>
      <c r="H30" s="11">
        <v>0</v>
      </c>
      <c r="I30" s="11">
        <v>121857.93248154029</v>
      </c>
      <c r="J30" s="11">
        <f t="shared" si="4"/>
        <v>121857.93248154029</v>
      </c>
      <c r="K30" s="11">
        <v>0</v>
      </c>
      <c r="L30" s="11">
        <v>0</v>
      </c>
      <c r="M30" s="11">
        <v>0</v>
      </c>
      <c r="N30" s="66">
        <v>6227.73</v>
      </c>
      <c r="O30" s="11">
        <f t="shared" si="7"/>
        <v>5505.6624815402938</v>
      </c>
      <c r="Q30" s="11">
        <f t="shared" si="1"/>
        <v>6227.73</v>
      </c>
      <c r="S30" s="11">
        <f t="shared" si="2"/>
        <v>-6227.73</v>
      </c>
      <c r="T30" s="11">
        <f t="shared" si="6"/>
        <v>0</v>
      </c>
      <c r="AI30" s="17" t="s">
        <v>54</v>
      </c>
      <c r="AJ30" s="11">
        <v>0</v>
      </c>
      <c r="AK30" s="11">
        <v>184248.42</v>
      </c>
      <c r="AM30" s="11">
        <v>2061902.4688813542</v>
      </c>
      <c r="AN30" s="11">
        <v>19379.322815412201</v>
      </c>
      <c r="AO30" s="11">
        <v>0</v>
      </c>
      <c r="AP30" s="11">
        <v>2081282</v>
      </c>
      <c r="AQ30" s="11">
        <v>2265530.42</v>
      </c>
      <c r="AR30" s="11">
        <v>2075178</v>
      </c>
      <c r="AS30" s="11">
        <v>190352.41999999993</v>
      </c>
    </row>
    <row r="31" spans="1:45">
      <c r="A31" s="3">
        <v>28</v>
      </c>
      <c r="B31" s="3">
        <v>0</v>
      </c>
      <c r="C31" s="4" t="s">
        <v>51</v>
      </c>
      <c r="D31" t="s">
        <v>52</v>
      </c>
      <c r="E31" s="5">
        <v>82500</v>
      </c>
      <c r="F31" s="5">
        <v>0</v>
      </c>
      <c r="G31" s="5">
        <f t="shared" si="3"/>
        <v>82500</v>
      </c>
      <c r="H31" s="11">
        <v>0</v>
      </c>
      <c r="I31" s="11">
        <v>82499.856754212597</v>
      </c>
      <c r="J31" s="11">
        <f t="shared" si="4"/>
        <v>82499.856754212597</v>
      </c>
      <c r="K31" s="11">
        <v>0</v>
      </c>
      <c r="L31" s="11">
        <v>0</v>
      </c>
      <c r="M31" s="11">
        <v>0</v>
      </c>
      <c r="N31" s="66">
        <v>38224.44</v>
      </c>
      <c r="O31" s="11">
        <f t="shared" si="7"/>
        <v>38224.296754212599</v>
      </c>
      <c r="Q31" s="11">
        <f t="shared" si="1"/>
        <v>38224.44</v>
      </c>
      <c r="S31" s="11">
        <f t="shared" si="2"/>
        <v>-38224.44</v>
      </c>
      <c r="T31" s="11">
        <f t="shared" si="6"/>
        <v>0</v>
      </c>
      <c r="AI31" s="17" t="s">
        <v>56</v>
      </c>
      <c r="AJ31" s="11">
        <v>0</v>
      </c>
      <c r="AK31" s="11">
        <v>73998.97</v>
      </c>
      <c r="AM31" s="11">
        <v>496070.22283135151</v>
      </c>
      <c r="AN31" s="11">
        <v>0</v>
      </c>
      <c r="AO31" s="11">
        <v>0</v>
      </c>
      <c r="AP31" s="11">
        <v>496070</v>
      </c>
      <c r="AQ31" s="11">
        <v>570068.97</v>
      </c>
      <c r="AR31" s="11">
        <v>499422</v>
      </c>
      <c r="AS31" s="11">
        <v>70646.969999999972</v>
      </c>
    </row>
    <row r="32" spans="1:45">
      <c r="A32" s="3">
        <v>29</v>
      </c>
      <c r="B32" s="3">
        <v>0</v>
      </c>
      <c r="C32" s="4" t="s">
        <v>53</v>
      </c>
      <c r="D32" t="s">
        <v>54</v>
      </c>
      <c r="E32" s="5">
        <v>2055732</v>
      </c>
      <c r="F32" s="5">
        <v>19446</v>
      </c>
      <c r="G32" s="5">
        <f t="shared" si="3"/>
        <v>2075178</v>
      </c>
      <c r="H32" s="11">
        <v>19379.322815412201</v>
      </c>
      <c r="I32" s="11">
        <v>2061902.4688813542</v>
      </c>
      <c r="J32" s="11">
        <f t="shared" si="4"/>
        <v>2081281.7916967664</v>
      </c>
      <c r="K32" s="11">
        <v>0</v>
      </c>
      <c r="L32" s="11">
        <v>0</v>
      </c>
      <c r="M32" s="11">
        <v>0</v>
      </c>
      <c r="N32" s="66">
        <v>184248.42</v>
      </c>
      <c r="O32" s="11">
        <f t="shared" si="7"/>
        <v>190352.2116967664</v>
      </c>
      <c r="Q32" s="11">
        <f t="shared" si="1"/>
        <v>184248.42</v>
      </c>
      <c r="S32" s="11">
        <f t="shared" si="2"/>
        <v>-184248.42</v>
      </c>
      <c r="T32" s="11">
        <f t="shared" si="6"/>
        <v>0</v>
      </c>
      <c r="AI32" s="17" t="s">
        <v>381</v>
      </c>
      <c r="AJ32" s="11">
        <v>0</v>
      </c>
      <c r="AK32" s="11">
        <v>12797.3</v>
      </c>
      <c r="AM32" s="11">
        <v>27445.88718376778</v>
      </c>
      <c r="AN32" s="11">
        <v>0</v>
      </c>
      <c r="AO32" s="11">
        <v>0</v>
      </c>
      <c r="AP32" s="11">
        <v>27446</v>
      </c>
      <c r="AQ32" s="11">
        <v>40243.300000000003</v>
      </c>
      <c r="AR32" s="11">
        <v>14296</v>
      </c>
      <c r="AS32" s="11">
        <v>25947.300000000003</v>
      </c>
    </row>
    <row r="33" spans="1:45">
      <c r="A33" s="3">
        <v>30</v>
      </c>
      <c r="B33" s="3">
        <v>0</v>
      </c>
      <c r="C33" s="4" t="s">
        <v>55</v>
      </c>
      <c r="D33" t="s">
        <v>56</v>
      </c>
      <c r="E33" s="5">
        <v>499422</v>
      </c>
      <c r="F33" s="5">
        <v>0</v>
      </c>
      <c r="G33" s="5">
        <f t="shared" si="3"/>
        <v>499422</v>
      </c>
      <c r="H33" s="11">
        <v>0</v>
      </c>
      <c r="I33" s="11">
        <v>496070.22283135151</v>
      </c>
      <c r="J33" s="11">
        <f t="shared" si="4"/>
        <v>496070.22283135151</v>
      </c>
      <c r="K33" s="11">
        <v>0</v>
      </c>
      <c r="L33" s="11">
        <v>0</v>
      </c>
      <c r="M33" s="11">
        <v>0</v>
      </c>
      <c r="N33" s="66">
        <v>73998.97</v>
      </c>
      <c r="O33" s="11">
        <f t="shared" si="7"/>
        <v>70647.192831351509</v>
      </c>
      <c r="Q33" s="11">
        <f t="shared" si="1"/>
        <v>73998.97</v>
      </c>
      <c r="S33" s="11">
        <f t="shared" si="2"/>
        <v>-73998.97</v>
      </c>
      <c r="T33" s="11">
        <f t="shared" si="6"/>
        <v>0</v>
      </c>
      <c r="AI33" s="17" t="s">
        <v>382</v>
      </c>
      <c r="AJ33" s="11">
        <v>8000</v>
      </c>
      <c r="AK33" s="11">
        <v>3018</v>
      </c>
      <c r="AM33" s="11">
        <v>26818.574089935155</v>
      </c>
      <c r="AN33" s="11">
        <v>0</v>
      </c>
      <c r="AO33" s="11">
        <v>0</v>
      </c>
      <c r="AP33" s="11">
        <v>26819</v>
      </c>
      <c r="AQ33" s="11">
        <v>37837</v>
      </c>
      <c r="AR33" s="11">
        <v>22819</v>
      </c>
      <c r="AS33" s="11">
        <v>15018</v>
      </c>
    </row>
    <row r="34" spans="1:45">
      <c r="A34" s="3">
        <v>31</v>
      </c>
      <c r="B34" s="3">
        <v>1</v>
      </c>
      <c r="C34" s="4">
        <v>541</v>
      </c>
      <c r="D34" t="s">
        <v>57</v>
      </c>
      <c r="E34" s="5">
        <v>14296</v>
      </c>
      <c r="F34" s="5">
        <v>0</v>
      </c>
      <c r="G34" s="5">
        <f t="shared" si="3"/>
        <v>14296</v>
      </c>
      <c r="H34" s="11">
        <v>0</v>
      </c>
      <c r="I34" s="11">
        <v>27445.88718376778</v>
      </c>
      <c r="J34" s="11">
        <f t="shared" si="4"/>
        <v>27445.88718376778</v>
      </c>
      <c r="K34" s="11">
        <v>0</v>
      </c>
      <c r="L34" s="11">
        <v>0</v>
      </c>
      <c r="M34" s="11">
        <v>0</v>
      </c>
      <c r="N34" s="66">
        <v>12797.3</v>
      </c>
      <c r="O34" s="11">
        <f t="shared" si="7"/>
        <v>25947.187183767779</v>
      </c>
      <c r="Q34" s="11">
        <f t="shared" si="1"/>
        <v>12797.3</v>
      </c>
      <c r="S34" s="11">
        <f t="shared" si="2"/>
        <v>-12797.3</v>
      </c>
      <c r="T34" s="11">
        <f t="shared" si="6"/>
        <v>0</v>
      </c>
      <c r="AI34" s="17" t="s">
        <v>383</v>
      </c>
      <c r="AJ34" s="11">
        <v>0</v>
      </c>
      <c r="AK34" s="11">
        <v>7226</v>
      </c>
      <c r="AM34" s="11">
        <v>0</v>
      </c>
      <c r="AN34" s="11">
        <v>0</v>
      </c>
      <c r="AO34" s="11">
        <v>0</v>
      </c>
      <c r="AP34" s="11">
        <v>0</v>
      </c>
      <c r="AQ34" s="11">
        <v>7226</v>
      </c>
      <c r="AR34" s="11">
        <v>7155</v>
      </c>
      <c r="AS34" s="11">
        <v>71</v>
      </c>
    </row>
    <row r="35" spans="1:45">
      <c r="A35" s="3">
        <v>32</v>
      </c>
      <c r="B35" s="3">
        <v>0</v>
      </c>
      <c r="C35" s="4" t="s">
        <v>58</v>
      </c>
      <c r="D35" t="s">
        <v>59</v>
      </c>
      <c r="E35" s="5">
        <v>22819</v>
      </c>
      <c r="F35" s="5">
        <v>0</v>
      </c>
      <c r="G35" s="5">
        <f t="shared" si="3"/>
        <v>22819</v>
      </c>
      <c r="H35" s="11">
        <v>0</v>
      </c>
      <c r="I35" s="11">
        <v>26818.574089935155</v>
      </c>
      <c r="J35" s="11">
        <f>H35+I35</f>
        <v>26818.574089935155</v>
      </c>
      <c r="K35" s="11">
        <v>0</v>
      </c>
      <c r="L35" s="11">
        <v>8000</v>
      </c>
      <c r="M35" s="11">
        <v>4000</v>
      </c>
      <c r="N35" s="66">
        <v>3018</v>
      </c>
      <c r="O35" s="11">
        <f>((I35-G35)+(H35-F35)+N35+L35)*0+(J35-G35)+L35+N35</f>
        <v>15017.574089935155</v>
      </c>
      <c r="Q35" s="11">
        <f>K35+L35+N35</f>
        <v>11018</v>
      </c>
      <c r="S35" s="11">
        <f t="shared" si="2"/>
        <v>-11018</v>
      </c>
      <c r="T35" s="11">
        <f t="shared" si="6"/>
        <v>0</v>
      </c>
      <c r="AI35" s="17" t="s">
        <v>384</v>
      </c>
      <c r="AJ35" s="11">
        <v>0</v>
      </c>
      <c r="AK35" s="11">
        <v>2086.54</v>
      </c>
      <c r="AM35" s="11">
        <v>11345.060469344749</v>
      </c>
      <c r="AN35" s="11">
        <v>0</v>
      </c>
      <c r="AO35" s="11">
        <v>0</v>
      </c>
      <c r="AP35" s="11">
        <v>11345</v>
      </c>
      <c r="AQ35" s="11">
        <v>13431.54</v>
      </c>
      <c r="AR35" s="11">
        <v>11345</v>
      </c>
      <c r="AS35" s="11">
        <v>2086.5400000000009</v>
      </c>
    </row>
    <row r="36" spans="1:45">
      <c r="A36" s="3">
        <v>33</v>
      </c>
      <c r="B36" s="3">
        <v>1</v>
      </c>
      <c r="C36" s="4" t="s">
        <v>60</v>
      </c>
      <c r="D36" t="s">
        <v>61</v>
      </c>
      <c r="E36" s="5">
        <v>7155</v>
      </c>
      <c r="F36" s="5">
        <v>0</v>
      </c>
      <c r="G36" s="5">
        <f t="shared" si="3"/>
        <v>7155</v>
      </c>
      <c r="H36" s="11">
        <v>0</v>
      </c>
      <c r="I36" s="11">
        <v>0</v>
      </c>
      <c r="J36" s="11">
        <f t="shared" si="4"/>
        <v>0</v>
      </c>
      <c r="K36" s="11">
        <v>0</v>
      </c>
      <c r="L36" s="11">
        <v>0</v>
      </c>
      <c r="M36" s="11">
        <v>0</v>
      </c>
      <c r="N36" s="66">
        <v>7226</v>
      </c>
      <c r="O36" s="11">
        <f t="shared" si="7"/>
        <v>71</v>
      </c>
      <c r="Q36" s="11">
        <f t="shared" ref="Q36:Q99" si="8">K36+L36+N36</f>
        <v>7226</v>
      </c>
      <c r="S36" s="11">
        <f t="shared" ref="S36:S67" si="9">J36-G36-O36</f>
        <v>-7226</v>
      </c>
      <c r="T36" s="11">
        <f t="shared" si="6"/>
        <v>0</v>
      </c>
      <c r="AI36" s="17" t="s">
        <v>65</v>
      </c>
      <c r="AJ36" s="11">
        <v>0</v>
      </c>
      <c r="AK36" s="11">
        <v>22728.47</v>
      </c>
      <c r="AM36" s="11">
        <v>650800.81302532053</v>
      </c>
      <c r="AN36" s="11">
        <v>9268.3717812840951</v>
      </c>
      <c r="AO36" s="11">
        <v>0</v>
      </c>
      <c r="AP36" s="11">
        <v>660069</v>
      </c>
      <c r="AQ36" s="11">
        <v>682797.47</v>
      </c>
      <c r="AR36" s="11">
        <v>657302</v>
      </c>
      <c r="AS36" s="11">
        <v>25495.469999999972</v>
      </c>
    </row>
    <row r="37" spans="1:45">
      <c r="A37" s="3">
        <v>34</v>
      </c>
      <c r="B37" s="3">
        <v>1</v>
      </c>
      <c r="C37" s="4" t="s">
        <v>62</v>
      </c>
      <c r="D37" t="s">
        <v>63</v>
      </c>
      <c r="E37" s="5">
        <v>11345</v>
      </c>
      <c r="F37" s="5">
        <v>0</v>
      </c>
      <c r="G37" s="5">
        <f t="shared" si="3"/>
        <v>11345</v>
      </c>
      <c r="H37" s="11">
        <v>0</v>
      </c>
      <c r="I37" s="11">
        <v>11345.060469344749</v>
      </c>
      <c r="J37" s="11">
        <f t="shared" si="4"/>
        <v>11345.060469344749</v>
      </c>
      <c r="K37" s="11">
        <v>0</v>
      </c>
      <c r="L37" s="11">
        <v>0</v>
      </c>
      <c r="M37" s="11">
        <v>0</v>
      </c>
      <c r="N37" s="70">
        <v>2086.54</v>
      </c>
      <c r="O37" s="11">
        <f t="shared" si="7"/>
        <v>2086.6004693447494</v>
      </c>
      <c r="Q37" s="11">
        <f t="shared" si="8"/>
        <v>2086.54</v>
      </c>
      <c r="S37" s="11">
        <f t="shared" si="9"/>
        <v>-2086.54</v>
      </c>
      <c r="T37" s="11">
        <f t="shared" si="6"/>
        <v>0</v>
      </c>
      <c r="AI37" s="17" t="s">
        <v>67</v>
      </c>
      <c r="AJ37" s="11">
        <v>0</v>
      </c>
      <c r="AK37" s="11">
        <v>1338919.8799999999</v>
      </c>
      <c r="AM37" s="11">
        <v>4056096.5196802001</v>
      </c>
      <c r="AN37" s="11">
        <v>11796.109539816121</v>
      </c>
      <c r="AO37" s="11">
        <v>0</v>
      </c>
      <c r="AP37" s="11">
        <v>4067893</v>
      </c>
      <c r="AQ37" s="11">
        <v>5406812.8799999999</v>
      </c>
      <c r="AR37" s="11">
        <v>4072562</v>
      </c>
      <c r="AS37" s="11">
        <v>1334250.8799999999</v>
      </c>
    </row>
    <row r="38" spans="1:45">
      <c r="A38" s="3">
        <v>35</v>
      </c>
      <c r="B38" s="3">
        <v>0</v>
      </c>
      <c r="C38" s="4" t="s">
        <v>64</v>
      </c>
      <c r="D38" t="s">
        <v>65</v>
      </c>
      <c r="E38" s="5">
        <v>648001</v>
      </c>
      <c r="F38" s="5">
        <v>9300</v>
      </c>
      <c r="G38" s="5">
        <f t="shared" si="3"/>
        <v>657301</v>
      </c>
      <c r="H38" s="11">
        <v>9268.3717812840951</v>
      </c>
      <c r="I38" s="11">
        <v>650800.81302532053</v>
      </c>
      <c r="J38" s="11">
        <f t="shared" si="4"/>
        <v>660069.18480660464</v>
      </c>
      <c r="K38" s="11">
        <v>0</v>
      </c>
      <c r="L38" s="11">
        <v>0</v>
      </c>
      <c r="M38" s="11">
        <v>0</v>
      </c>
      <c r="N38" s="70">
        <v>22728.47</v>
      </c>
      <c r="O38" s="11">
        <f t="shared" si="7"/>
        <v>25496.654806604638</v>
      </c>
      <c r="Q38" s="11">
        <f t="shared" si="8"/>
        <v>22728.47</v>
      </c>
      <c r="S38" s="11">
        <f t="shared" si="9"/>
        <v>-22728.47</v>
      </c>
      <c r="T38" s="11">
        <f t="shared" si="6"/>
        <v>0</v>
      </c>
      <c r="AI38" s="17" t="s">
        <v>69</v>
      </c>
      <c r="AJ38" s="11">
        <v>0</v>
      </c>
      <c r="AK38" s="11">
        <v>10394.379999999999</v>
      </c>
      <c r="AM38" s="11">
        <v>62856.834212528564</v>
      </c>
      <c r="AN38" s="11">
        <v>0</v>
      </c>
      <c r="AO38" s="11">
        <v>0</v>
      </c>
      <c r="AP38" s="11">
        <v>62857</v>
      </c>
      <c r="AQ38" s="11">
        <v>73251.38</v>
      </c>
      <c r="AR38" s="11">
        <v>62857</v>
      </c>
      <c r="AS38" s="11">
        <v>10394.380000000005</v>
      </c>
    </row>
    <row r="39" spans="1:45">
      <c r="A39" s="3">
        <v>36</v>
      </c>
      <c r="B39" s="3">
        <v>0</v>
      </c>
      <c r="C39" s="4" t="s">
        <v>66</v>
      </c>
      <c r="D39" t="s">
        <v>67</v>
      </c>
      <c r="E39" s="5">
        <v>4060725</v>
      </c>
      <c r="F39" s="5">
        <v>11837</v>
      </c>
      <c r="G39" s="5">
        <f t="shared" si="3"/>
        <v>4072562</v>
      </c>
      <c r="H39" s="11">
        <v>11796.109539816121</v>
      </c>
      <c r="I39" s="11">
        <v>4056096.5196802001</v>
      </c>
      <c r="J39" s="11">
        <f t="shared" si="4"/>
        <v>4067892.6292200163</v>
      </c>
      <c r="K39" s="11">
        <v>0</v>
      </c>
      <c r="L39" s="11">
        <v>0</v>
      </c>
      <c r="M39" s="11">
        <v>0</v>
      </c>
      <c r="N39" s="70">
        <v>1338919.8799999999</v>
      </c>
      <c r="O39" s="11">
        <f t="shared" si="7"/>
        <v>1334250.5092200162</v>
      </c>
      <c r="Q39" s="11">
        <f t="shared" si="8"/>
        <v>1338919.8799999999</v>
      </c>
      <c r="S39" s="11">
        <f t="shared" si="9"/>
        <v>-1338919.8799999999</v>
      </c>
      <c r="T39" s="11">
        <f t="shared" si="6"/>
        <v>0</v>
      </c>
      <c r="AI39" s="17" t="s">
        <v>71</v>
      </c>
      <c r="AJ39" s="11">
        <v>0</v>
      </c>
      <c r="AK39" s="11">
        <v>23659.68</v>
      </c>
      <c r="AM39" s="11">
        <v>191468.90389919691</v>
      </c>
      <c r="AN39" s="11">
        <v>0</v>
      </c>
      <c r="AO39" s="11">
        <v>0</v>
      </c>
      <c r="AP39" s="11">
        <v>191469</v>
      </c>
      <c r="AQ39" s="11">
        <v>215128.68</v>
      </c>
      <c r="AR39" s="11">
        <v>191708</v>
      </c>
      <c r="AS39" s="11">
        <v>23420.679999999993</v>
      </c>
    </row>
    <row r="40" spans="1:45">
      <c r="A40" s="3">
        <v>37</v>
      </c>
      <c r="B40" s="3">
        <v>0</v>
      </c>
      <c r="C40" s="4" t="s">
        <v>68</v>
      </c>
      <c r="D40" t="s">
        <v>69</v>
      </c>
      <c r="E40" s="5">
        <v>62857</v>
      </c>
      <c r="F40" s="5">
        <v>0</v>
      </c>
      <c r="G40" s="5">
        <f t="shared" si="3"/>
        <v>62857</v>
      </c>
      <c r="H40" s="11">
        <v>0</v>
      </c>
      <c r="I40" s="11">
        <v>62856.834212528564</v>
      </c>
      <c r="J40" s="11">
        <f t="shared" si="4"/>
        <v>62856.834212528564</v>
      </c>
      <c r="K40" s="11">
        <v>0</v>
      </c>
      <c r="L40" s="11">
        <v>0</v>
      </c>
      <c r="M40" s="11">
        <v>0</v>
      </c>
      <c r="N40" s="70">
        <v>10394.379999999999</v>
      </c>
      <c r="O40" s="11">
        <f t="shared" si="7"/>
        <v>10394.214212528563</v>
      </c>
      <c r="Q40" s="11">
        <f t="shared" si="8"/>
        <v>10394.379999999999</v>
      </c>
      <c r="S40" s="11">
        <f t="shared" si="9"/>
        <v>-10394.379999999999</v>
      </c>
      <c r="T40" s="11">
        <f t="shared" si="6"/>
        <v>0</v>
      </c>
      <c r="AI40" s="17" t="s">
        <v>385</v>
      </c>
      <c r="AJ40" s="11">
        <v>0</v>
      </c>
      <c r="AK40" s="11">
        <v>18835.39</v>
      </c>
      <c r="AM40" s="11">
        <v>54140.310538755606</v>
      </c>
      <c r="AN40" s="11">
        <v>0</v>
      </c>
      <c r="AO40" s="11">
        <v>0</v>
      </c>
      <c r="AP40" s="11">
        <v>54140</v>
      </c>
      <c r="AQ40" s="11">
        <v>72975.39</v>
      </c>
      <c r="AR40" s="11">
        <v>54141</v>
      </c>
      <c r="AS40" s="11">
        <v>18834.39</v>
      </c>
    </row>
    <row r="41" spans="1:45">
      <c r="A41" s="3">
        <v>38</v>
      </c>
      <c r="B41" s="3">
        <v>0</v>
      </c>
      <c r="C41" s="4" t="s">
        <v>70</v>
      </c>
      <c r="D41" t="s">
        <v>71</v>
      </c>
      <c r="E41" s="5">
        <v>191708</v>
      </c>
      <c r="F41" s="5">
        <v>0</v>
      </c>
      <c r="G41" s="5">
        <f t="shared" si="3"/>
        <v>191708</v>
      </c>
      <c r="H41" s="11">
        <v>0</v>
      </c>
      <c r="I41" s="11">
        <v>191468.90389919691</v>
      </c>
      <c r="J41" s="11">
        <f t="shared" si="4"/>
        <v>191468.90389919691</v>
      </c>
      <c r="K41" s="11">
        <v>0</v>
      </c>
      <c r="L41" s="11">
        <v>0</v>
      </c>
      <c r="M41" s="11">
        <v>0</v>
      </c>
      <c r="N41" s="70">
        <v>23659.68</v>
      </c>
      <c r="O41" s="11">
        <f t="shared" si="7"/>
        <v>23420.583899196914</v>
      </c>
      <c r="Q41" s="11">
        <f t="shared" si="8"/>
        <v>23659.68</v>
      </c>
      <c r="S41" s="11">
        <f t="shared" si="9"/>
        <v>-23659.68</v>
      </c>
      <c r="T41" s="11">
        <f t="shared" si="6"/>
        <v>0</v>
      </c>
      <c r="AI41" s="17" t="s">
        <v>386</v>
      </c>
      <c r="AJ41" s="11">
        <v>0</v>
      </c>
      <c r="AK41" s="11">
        <v>0</v>
      </c>
      <c r="AM41" s="11">
        <v>450.4992910310437</v>
      </c>
      <c r="AN41" s="11">
        <v>0</v>
      </c>
      <c r="AO41" s="11">
        <v>0</v>
      </c>
      <c r="AP41" s="11">
        <v>450</v>
      </c>
      <c r="AQ41" s="11">
        <v>450</v>
      </c>
      <c r="AR41" s="11">
        <v>18391</v>
      </c>
      <c r="AS41" s="11">
        <v>-17941</v>
      </c>
    </row>
    <row r="42" spans="1:45">
      <c r="A42" s="3">
        <v>39</v>
      </c>
      <c r="B42" s="3">
        <v>0</v>
      </c>
      <c r="C42" s="4" t="s">
        <v>72</v>
      </c>
      <c r="D42" t="s">
        <v>73</v>
      </c>
      <c r="E42" s="5">
        <v>54141</v>
      </c>
      <c r="F42" s="5">
        <v>0</v>
      </c>
      <c r="G42" s="5">
        <f t="shared" si="3"/>
        <v>54141</v>
      </c>
      <c r="H42" s="11">
        <v>0</v>
      </c>
      <c r="I42" s="11">
        <v>54140.310538755606</v>
      </c>
      <c r="J42" s="11">
        <f t="shared" si="4"/>
        <v>54140.310538755606</v>
      </c>
      <c r="K42" s="11">
        <v>0</v>
      </c>
      <c r="L42" s="11">
        <v>0</v>
      </c>
      <c r="M42" s="11">
        <v>0</v>
      </c>
      <c r="N42" s="70">
        <v>18835.39</v>
      </c>
      <c r="O42" s="11">
        <f t="shared" si="7"/>
        <v>18834.700538755606</v>
      </c>
      <c r="Q42" s="11">
        <f t="shared" si="8"/>
        <v>18835.39</v>
      </c>
      <c r="S42" s="11">
        <f t="shared" si="9"/>
        <v>-18835.39</v>
      </c>
      <c r="T42" s="11">
        <f t="shared" si="6"/>
        <v>0</v>
      </c>
      <c r="AI42" s="17" t="s">
        <v>76</v>
      </c>
      <c r="AJ42" s="11">
        <v>0</v>
      </c>
      <c r="AK42" s="11">
        <v>36428.18</v>
      </c>
      <c r="AM42" s="11">
        <v>240067.17889173713</v>
      </c>
      <c r="AN42" s="11">
        <v>0</v>
      </c>
      <c r="AO42" s="11">
        <v>0</v>
      </c>
      <c r="AP42" s="11">
        <v>240067</v>
      </c>
      <c r="AQ42" s="11">
        <v>276495.18</v>
      </c>
      <c r="AR42" s="11">
        <v>240069</v>
      </c>
      <c r="AS42" s="11">
        <v>36426.179999999993</v>
      </c>
    </row>
    <row r="43" spans="1:45">
      <c r="A43" s="3">
        <v>40</v>
      </c>
      <c r="B43" s="3">
        <v>1</v>
      </c>
      <c r="C43" s="4">
        <v>559</v>
      </c>
      <c r="D43" t="s">
        <v>74</v>
      </c>
      <c r="E43" s="5">
        <v>18391</v>
      </c>
      <c r="F43" s="5">
        <v>0</v>
      </c>
      <c r="G43" s="5">
        <f t="shared" si="3"/>
        <v>18391</v>
      </c>
      <c r="H43" s="11">
        <v>0</v>
      </c>
      <c r="I43" s="11">
        <v>450.4992910310437</v>
      </c>
      <c r="J43" s="11">
        <f t="shared" si="4"/>
        <v>450.4992910310437</v>
      </c>
      <c r="K43" s="11">
        <v>0</v>
      </c>
      <c r="L43" s="11">
        <v>0</v>
      </c>
      <c r="M43" s="11">
        <v>0</v>
      </c>
      <c r="N43" s="70">
        <v>0</v>
      </c>
      <c r="O43" s="11">
        <f t="shared" si="7"/>
        <v>-17940.500708968957</v>
      </c>
      <c r="Q43" s="11">
        <f t="shared" si="8"/>
        <v>0</v>
      </c>
      <c r="S43" s="11">
        <f t="shared" si="9"/>
        <v>0</v>
      </c>
      <c r="T43" s="11">
        <f t="shared" si="6"/>
        <v>0</v>
      </c>
      <c r="AI43" s="17" t="s">
        <v>78</v>
      </c>
      <c r="AJ43" s="11">
        <v>0</v>
      </c>
      <c r="AK43" s="11">
        <v>0.47</v>
      </c>
      <c r="AM43" s="11">
        <v>28462.303877184564</v>
      </c>
      <c r="AN43" s="11">
        <v>0</v>
      </c>
      <c r="AO43" s="11">
        <v>0</v>
      </c>
      <c r="AP43" s="11">
        <v>28462</v>
      </c>
      <c r="AQ43" s="11">
        <v>28462.47</v>
      </c>
      <c r="AR43" s="11">
        <v>29180</v>
      </c>
      <c r="AS43" s="11">
        <v>-717.52999999999884</v>
      </c>
    </row>
    <row r="44" spans="1:45">
      <c r="A44" s="3">
        <v>41</v>
      </c>
      <c r="B44" s="3">
        <v>0</v>
      </c>
      <c r="C44" s="4" t="s">
        <v>75</v>
      </c>
      <c r="D44" t="s">
        <v>76</v>
      </c>
      <c r="E44" s="5">
        <v>240069</v>
      </c>
      <c r="F44" s="5">
        <v>0</v>
      </c>
      <c r="G44" s="5">
        <f t="shared" si="3"/>
        <v>240069</v>
      </c>
      <c r="H44" s="11">
        <v>0</v>
      </c>
      <c r="I44" s="11">
        <v>240067.17889173713</v>
      </c>
      <c r="J44" s="11">
        <f t="shared" si="4"/>
        <v>240067.17889173713</v>
      </c>
      <c r="K44" s="11">
        <v>0</v>
      </c>
      <c r="L44" s="11">
        <v>0</v>
      </c>
      <c r="M44" s="11">
        <v>0</v>
      </c>
      <c r="N44" s="70">
        <v>36428.18</v>
      </c>
      <c r="O44" s="11">
        <f t="shared" si="7"/>
        <v>36426.358891737131</v>
      </c>
      <c r="Q44" s="11">
        <f t="shared" si="8"/>
        <v>36428.18</v>
      </c>
      <c r="S44" s="11">
        <f t="shared" si="9"/>
        <v>-36428.18</v>
      </c>
      <c r="T44" s="11">
        <f t="shared" si="6"/>
        <v>0</v>
      </c>
      <c r="AI44" s="17" t="s">
        <v>80</v>
      </c>
      <c r="AJ44" s="11">
        <v>6240.4400000000005</v>
      </c>
      <c r="AK44" s="11">
        <v>19575.350000000002</v>
      </c>
      <c r="AM44" s="11">
        <v>20477.457006272598</v>
      </c>
      <c r="AN44" s="11">
        <v>0</v>
      </c>
      <c r="AO44" s="11">
        <v>0</v>
      </c>
      <c r="AP44" s="11">
        <v>20477</v>
      </c>
      <c r="AQ44" s="11">
        <v>46292.79</v>
      </c>
      <c r="AR44" s="11">
        <v>16478</v>
      </c>
      <c r="AS44" s="11">
        <v>29814.79</v>
      </c>
    </row>
    <row r="45" spans="1:45">
      <c r="A45" s="3">
        <v>42</v>
      </c>
      <c r="B45" s="3">
        <v>1</v>
      </c>
      <c r="C45" s="4" t="s">
        <v>77</v>
      </c>
      <c r="D45" t="s">
        <v>78</v>
      </c>
      <c r="E45" s="5">
        <v>29180</v>
      </c>
      <c r="F45" s="5">
        <v>0</v>
      </c>
      <c r="G45" s="5">
        <f t="shared" si="3"/>
        <v>29180</v>
      </c>
      <c r="H45" s="11">
        <v>0</v>
      </c>
      <c r="I45" s="11">
        <v>28462.303877184564</v>
      </c>
      <c r="J45" s="11">
        <f t="shared" si="4"/>
        <v>28462.303877184564</v>
      </c>
      <c r="K45" s="11">
        <v>0</v>
      </c>
      <c r="L45" s="11">
        <v>0</v>
      </c>
      <c r="M45" s="11">
        <v>0</v>
      </c>
      <c r="N45" s="70">
        <v>0.47</v>
      </c>
      <c r="O45" s="11">
        <f t="shared" si="7"/>
        <v>-717.22612281543593</v>
      </c>
      <c r="Q45" s="11">
        <f t="shared" si="8"/>
        <v>0.47</v>
      </c>
      <c r="S45" s="11">
        <f t="shared" si="9"/>
        <v>-0.47000000000002728</v>
      </c>
      <c r="T45" s="11">
        <f t="shared" si="6"/>
        <v>-2.7311486405778851E-14</v>
      </c>
      <c r="AI45" s="17" t="s">
        <v>387</v>
      </c>
      <c r="AJ45" s="11">
        <v>0</v>
      </c>
      <c r="AK45" s="11">
        <v>266830.57</v>
      </c>
      <c r="AM45" s="11">
        <v>1546506.9794737052</v>
      </c>
      <c r="AN45" s="11">
        <v>0</v>
      </c>
      <c r="AO45" s="11">
        <v>0</v>
      </c>
      <c r="AP45" s="11">
        <v>1546507</v>
      </c>
      <c r="AQ45" s="11">
        <v>1813337.57</v>
      </c>
      <c r="AR45" s="11">
        <v>0</v>
      </c>
      <c r="AS45" s="11">
        <v>1813337.57</v>
      </c>
    </row>
    <row r="46" spans="1:45">
      <c r="A46" s="3">
        <v>43</v>
      </c>
      <c r="B46" s="3">
        <v>0</v>
      </c>
      <c r="C46" s="4" t="s">
        <v>79</v>
      </c>
      <c r="D46" t="s">
        <v>80</v>
      </c>
      <c r="E46" s="5">
        <v>16478</v>
      </c>
      <c r="F46" s="5">
        <v>0</v>
      </c>
      <c r="G46" s="5">
        <f t="shared" si="3"/>
        <v>16478</v>
      </c>
      <c r="H46" s="11">
        <v>0</v>
      </c>
      <c r="I46" s="11">
        <v>20477.457006272598</v>
      </c>
      <c r="J46" s="11">
        <f t="shared" si="4"/>
        <v>20477.457006272598</v>
      </c>
      <c r="K46" s="11">
        <v>0</v>
      </c>
      <c r="L46" s="11">
        <v>6240</v>
      </c>
      <c r="M46" s="11">
        <v>4000</v>
      </c>
      <c r="N46" s="70">
        <v>19575.350000000002</v>
      </c>
      <c r="O46" s="11">
        <f t="shared" si="7"/>
        <v>29814.8070062726</v>
      </c>
      <c r="Q46" s="11">
        <f t="shared" si="8"/>
        <v>25815.350000000002</v>
      </c>
      <c r="S46" s="11">
        <f t="shared" si="9"/>
        <v>-25815.350000000002</v>
      </c>
      <c r="T46" s="11">
        <f t="shared" si="6"/>
        <v>0</v>
      </c>
      <c r="AI46" s="17" t="s">
        <v>84</v>
      </c>
      <c r="AJ46" s="11">
        <v>0</v>
      </c>
      <c r="AK46" s="11">
        <v>17675.939999999999</v>
      </c>
      <c r="AM46" s="11">
        <v>249398.08018915061</v>
      </c>
      <c r="AN46" s="11">
        <v>0</v>
      </c>
      <c r="AO46" s="11">
        <v>0</v>
      </c>
      <c r="AP46" s="11">
        <v>249398</v>
      </c>
      <c r="AQ46" s="11">
        <v>267073.94</v>
      </c>
      <c r="AR46" s="11">
        <v>250667</v>
      </c>
      <c r="AS46" s="11">
        <v>16406.940000000002</v>
      </c>
    </row>
    <row r="47" spans="1:45">
      <c r="A47" s="3">
        <v>44</v>
      </c>
      <c r="B47" s="3">
        <v>0</v>
      </c>
      <c r="C47" s="4" t="s">
        <v>81</v>
      </c>
      <c r="D47" t="s">
        <v>82</v>
      </c>
      <c r="E47" s="5">
        <v>1605797</v>
      </c>
      <c r="F47" s="5">
        <v>0</v>
      </c>
      <c r="G47" s="5">
        <f t="shared" si="3"/>
        <v>1605797</v>
      </c>
      <c r="H47" s="11">
        <v>0</v>
      </c>
      <c r="I47" s="11">
        <v>1546506.9794737052</v>
      </c>
      <c r="J47" s="11">
        <f t="shared" si="4"/>
        <v>1546506.9794737052</v>
      </c>
      <c r="K47" s="11">
        <v>0</v>
      </c>
      <c r="L47" s="11">
        <v>0</v>
      </c>
      <c r="M47" s="11">
        <v>0</v>
      </c>
      <c r="N47" s="70">
        <v>266830.57</v>
      </c>
      <c r="O47" s="11">
        <f t="shared" si="7"/>
        <v>207540.54947370518</v>
      </c>
      <c r="Q47" s="11">
        <f t="shared" si="8"/>
        <v>266830.57</v>
      </c>
      <c r="S47" s="11">
        <f t="shared" si="9"/>
        <v>-266830.57</v>
      </c>
      <c r="T47" s="11">
        <f t="shared" si="6"/>
        <v>0</v>
      </c>
      <c r="AI47" s="17" t="s">
        <v>85</v>
      </c>
      <c r="AJ47" s="11">
        <v>0</v>
      </c>
      <c r="AK47" s="11">
        <v>33882</v>
      </c>
      <c r="AM47" s="11">
        <v>33549.7201464256</v>
      </c>
      <c r="AN47" s="11">
        <v>0</v>
      </c>
      <c r="AO47" s="11">
        <v>0</v>
      </c>
      <c r="AP47" s="11">
        <v>33550</v>
      </c>
      <c r="AQ47" s="11">
        <v>67432</v>
      </c>
      <c r="AR47" s="11">
        <v>33550</v>
      </c>
      <c r="AS47" s="11">
        <v>33882</v>
      </c>
    </row>
    <row r="48" spans="1:45">
      <c r="A48" s="3">
        <v>45</v>
      </c>
      <c r="B48" s="3">
        <v>0</v>
      </c>
      <c r="C48" s="4" t="s">
        <v>83</v>
      </c>
      <c r="D48" t="s">
        <v>84</v>
      </c>
      <c r="E48" s="5">
        <v>250667</v>
      </c>
      <c r="F48" s="5">
        <v>0</v>
      </c>
      <c r="G48" s="5">
        <f t="shared" si="3"/>
        <v>250667</v>
      </c>
      <c r="H48" s="11">
        <v>0</v>
      </c>
      <c r="I48" s="11">
        <v>249398.08018915061</v>
      </c>
      <c r="J48" s="11">
        <f t="shared" si="4"/>
        <v>249398.08018915061</v>
      </c>
      <c r="K48" s="11">
        <v>0</v>
      </c>
      <c r="L48" s="11">
        <v>0</v>
      </c>
      <c r="M48" s="11">
        <v>0</v>
      </c>
      <c r="N48" s="70">
        <v>17675.939999999999</v>
      </c>
      <c r="O48" s="11">
        <f t="shared" si="7"/>
        <v>16407.020189150611</v>
      </c>
      <c r="Q48" s="11">
        <f t="shared" si="8"/>
        <v>17675.939999999999</v>
      </c>
      <c r="S48" s="11">
        <f t="shared" si="9"/>
        <v>-17675.939999999999</v>
      </c>
      <c r="T48" s="11">
        <f t="shared" si="6"/>
        <v>0</v>
      </c>
      <c r="AI48" s="17" t="s">
        <v>388</v>
      </c>
      <c r="AJ48" s="11">
        <v>0</v>
      </c>
      <c r="AK48" s="11">
        <v>41215.769999999997</v>
      </c>
      <c r="AM48" s="11">
        <v>69015.4209485842</v>
      </c>
      <c r="AN48" s="11">
        <v>0</v>
      </c>
      <c r="AO48" s="11">
        <v>0</v>
      </c>
      <c r="AP48" s="11">
        <v>69015</v>
      </c>
      <c r="AQ48" s="11">
        <v>110230.76999999999</v>
      </c>
      <c r="AR48" s="11">
        <v>69016</v>
      </c>
      <c r="AS48" s="11">
        <v>41214.76999999999</v>
      </c>
    </row>
    <row r="49" spans="1:45">
      <c r="A49" s="3">
        <v>46</v>
      </c>
      <c r="B49" s="3">
        <v>1</v>
      </c>
      <c r="C49" s="4">
        <v>550</v>
      </c>
      <c r="D49" t="s">
        <v>85</v>
      </c>
      <c r="E49" s="5">
        <v>33550</v>
      </c>
      <c r="F49" s="5">
        <v>0</v>
      </c>
      <c r="G49" s="5">
        <f t="shared" si="3"/>
        <v>33550</v>
      </c>
      <c r="H49" s="11">
        <v>0</v>
      </c>
      <c r="I49" s="11">
        <v>33549.7201464256</v>
      </c>
      <c r="J49" s="11">
        <f t="shared" si="4"/>
        <v>33549.7201464256</v>
      </c>
      <c r="K49" s="11">
        <v>0</v>
      </c>
      <c r="L49" s="11">
        <v>0</v>
      </c>
      <c r="M49" s="11">
        <v>0</v>
      </c>
      <c r="N49" s="70">
        <v>33882</v>
      </c>
      <c r="O49" s="11">
        <f t="shared" si="7"/>
        <v>33881.7201464256</v>
      </c>
      <c r="Q49" s="11">
        <f t="shared" si="8"/>
        <v>33882</v>
      </c>
      <c r="S49" s="11">
        <f t="shared" si="9"/>
        <v>-33882</v>
      </c>
      <c r="T49" s="11">
        <f t="shared" si="6"/>
        <v>0</v>
      </c>
      <c r="AI49" s="17" t="s">
        <v>88</v>
      </c>
      <c r="AJ49" s="11">
        <v>0</v>
      </c>
      <c r="AK49" s="11">
        <v>0</v>
      </c>
      <c r="AM49" s="11">
        <v>35025.071002424898</v>
      </c>
      <c r="AN49" s="11">
        <v>0</v>
      </c>
      <c r="AO49" s="11">
        <v>0</v>
      </c>
      <c r="AP49" s="11">
        <v>35025</v>
      </c>
      <c r="AQ49" s="11">
        <v>35025</v>
      </c>
      <c r="AR49" s="11">
        <v>55786</v>
      </c>
      <c r="AS49" s="11">
        <v>-20761</v>
      </c>
    </row>
    <row r="50" spans="1:45">
      <c r="A50" s="3">
        <v>47</v>
      </c>
      <c r="B50" s="3">
        <v>0</v>
      </c>
      <c r="C50" s="4" t="s">
        <v>86</v>
      </c>
      <c r="D50" t="s">
        <v>87</v>
      </c>
      <c r="E50" s="5">
        <v>69016</v>
      </c>
      <c r="F50" s="5">
        <v>0</v>
      </c>
      <c r="G50" s="5">
        <f t="shared" si="3"/>
        <v>69016</v>
      </c>
      <c r="H50" s="11">
        <v>0</v>
      </c>
      <c r="I50" s="11">
        <v>69015.4209485842</v>
      </c>
      <c r="J50" s="11">
        <f t="shared" si="4"/>
        <v>69015.4209485842</v>
      </c>
      <c r="K50" s="11">
        <v>0</v>
      </c>
      <c r="L50" s="11">
        <v>0</v>
      </c>
      <c r="M50" s="11">
        <v>0</v>
      </c>
      <c r="N50" s="70">
        <v>41215.769999999997</v>
      </c>
      <c r="O50" s="11">
        <f t="shared" si="7"/>
        <v>41215.190948584197</v>
      </c>
      <c r="Q50" s="11">
        <f t="shared" si="8"/>
        <v>41215.769999999997</v>
      </c>
      <c r="S50" s="11">
        <f t="shared" si="9"/>
        <v>-41215.769999999997</v>
      </c>
      <c r="T50" s="11">
        <f t="shared" si="6"/>
        <v>0</v>
      </c>
      <c r="AI50" s="17" t="s">
        <v>90</v>
      </c>
      <c r="AJ50" s="11">
        <v>0</v>
      </c>
      <c r="AK50" s="11">
        <v>1181957.6100000001</v>
      </c>
      <c r="AM50" s="11">
        <v>2815264.3347142218</v>
      </c>
      <c r="AN50" s="11">
        <v>13481.268045504139</v>
      </c>
      <c r="AO50" s="11">
        <v>0</v>
      </c>
      <c r="AP50" s="11">
        <v>2828746</v>
      </c>
      <c r="AQ50" s="11">
        <v>4010703.6100000003</v>
      </c>
      <c r="AR50" s="11">
        <v>2832988</v>
      </c>
      <c r="AS50" s="11">
        <v>1177715.6100000003</v>
      </c>
    </row>
    <row r="51" spans="1:45">
      <c r="A51" s="3">
        <v>48</v>
      </c>
      <c r="B51" s="3">
        <v>1</v>
      </c>
      <c r="C51" s="4">
        <v>557</v>
      </c>
      <c r="D51" t="s">
        <v>88</v>
      </c>
      <c r="E51" s="5">
        <v>55786</v>
      </c>
      <c r="F51" s="5">
        <v>0</v>
      </c>
      <c r="G51" s="5">
        <f t="shared" si="3"/>
        <v>55786</v>
      </c>
      <c r="H51" s="11">
        <v>0</v>
      </c>
      <c r="I51" s="11">
        <v>35025.071002424898</v>
      </c>
      <c r="J51" s="11">
        <f t="shared" si="4"/>
        <v>35025.071002424898</v>
      </c>
      <c r="K51" s="11">
        <v>0</v>
      </c>
      <c r="L51" s="11">
        <v>0</v>
      </c>
      <c r="M51" s="11">
        <v>0</v>
      </c>
      <c r="N51" s="70">
        <v>0</v>
      </c>
      <c r="O51" s="11">
        <f t="shared" si="7"/>
        <v>-20760.928997575102</v>
      </c>
      <c r="Q51" s="11">
        <f t="shared" si="8"/>
        <v>0</v>
      </c>
      <c r="S51" s="11">
        <f t="shared" si="9"/>
        <v>0</v>
      </c>
      <c r="T51" s="11">
        <f t="shared" si="6"/>
        <v>0</v>
      </c>
      <c r="AI51" s="17" t="s">
        <v>92</v>
      </c>
      <c r="AJ51" s="11">
        <v>0</v>
      </c>
      <c r="AK51" s="11">
        <v>0.32</v>
      </c>
      <c r="AM51" s="11">
        <v>57244.459030636717</v>
      </c>
      <c r="AN51" s="11">
        <v>0</v>
      </c>
      <c r="AO51" s="11">
        <v>0</v>
      </c>
      <c r="AP51" s="11">
        <v>57244</v>
      </c>
      <c r="AQ51" s="11">
        <v>57244.32</v>
      </c>
      <c r="AR51" s="11">
        <v>57588</v>
      </c>
      <c r="AS51" s="11">
        <v>-343.68000000000029</v>
      </c>
    </row>
    <row r="52" spans="1:45">
      <c r="A52" s="3">
        <v>49</v>
      </c>
      <c r="B52" s="3">
        <v>0</v>
      </c>
      <c r="C52" s="4" t="s">
        <v>89</v>
      </c>
      <c r="D52" t="s">
        <v>90</v>
      </c>
      <c r="E52" s="5">
        <v>2819460</v>
      </c>
      <c r="F52" s="5">
        <v>13528</v>
      </c>
      <c r="G52" s="5">
        <f t="shared" si="3"/>
        <v>2832988</v>
      </c>
      <c r="H52" s="11">
        <v>13481.268045504139</v>
      </c>
      <c r="I52" s="11">
        <v>2815264.3347142218</v>
      </c>
      <c r="J52" s="11">
        <f t="shared" si="4"/>
        <v>2828745.6027597259</v>
      </c>
      <c r="K52" s="11">
        <v>0</v>
      </c>
      <c r="L52" s="11">
        <v>0</v>
      </c>
      <c r="M52" s="11">
        <v>0</v>
      </c>
      <c r="N52" s="70">
        <v>1181957.6100000001</v>
      </c>
      <c r="O52" s="11">
        <f t="shared" si="7"/>
        <v>1177715.212759726</v>
      </c>
      <c r="Q52" s="11">
        <f t="shared" si="8"/>
        <v>1181957.6100000001</v>
      </c>
      <c r="S52" s="11">
        <f t="shared" si="9"/>
        <v>-1181957.6100000001</v>
      </c>
      <c r="T52" s="11">
        <f t="shared" si="6"/>
        <v>0</v>
      </c>
      <c r="AI52" s="17" t="s">
        <v>94</v>
      </c>
      <c r="AJ52" s="11">
        <v>0</v>
      </c>
      <c r="AK52" s="11">
        <v>13730.72</v>
      </c>
      <c r="AM52" s="11">
        <v>93346.367610061381</v>
      </c>
      <c r="AN52" s="11">
        <v>0</v>
      </c>
      <c r="AO52" s="11">
        <v>0</v>
      </c>
      <c r="AP52" s="11">
        <v>93346</v>
      </c>
      <c r="AQ52" s="11">
        <v>107076.72</v>
      </c>
      <c r="AR52" s="11">
        <v>93347</v>
      </c>
      <c r="AS52" s="11">
        <v>13729.720000000001</v>
      </c>
    </row>
    <row r="53" spans="1:45">
      <c r="A53" s="3">
        <v>50</v>
      </c>
      <c r="B53" s="3">
        <v>0</v>
      </c>
      <c r="C53" s="4" t="s">
        <v>91</v>
      </c>
      <c r="D53" t="s">
        <v>92</v>
      </c>
      <c r="E53" s="5">
        <v>57588</v>
      </c>
      <c r="F53" s="5">
        <v>0</v>
      </c>
      <c r="G53" s="5">
        <f t="shared" si="3"/>
        <v>57588</v>
      </c>
      <c r="H53" s="11">
        <v>0</v>
      </c>
      <c r="I53" s="11">
        <v>57244.459030636717</v>
      </c>
      <c r="J53" s="11">
        <f t="shared" si="4"/>
        <v>57244.459030636717</v>
      </c>
      <c r="K53" s="11">
        <v>0</v>
      </c>
      <c r="L53" s="11">
        <v>0</v>
      </c>
      <c r="M53" s="11">
        <v>0</v>
      </c>
      <c r="N53" s="70">
        <v>0.32</v>
      </c>
      <c r="O53" s="11">
        <f t="shared" si="7"/>
        <v>-343.22096936328279</v>
      </c>
      <c r="Q53" s="11">
        <f t="shared" si="8"/>
        <v>0.32</v>
      </c>
      <c r="S53" s="11">
        <f t="shared" si="9"/>
        <v>-0.31999999999999318</v>
      </c>
      <c r="T53" s="11">
        <f t="shared" si="6"/>
        <v>6.8278716014447127E-15</v>
      </c>
      <c r="AI53" s="17" t="s">
        <v>96</v>
      </c>
      <c r="AJ53" s="11">
        <v>21233</v>
      </c>
      <c r="AK53" s="11">
        <v>1034769.23</v>
      </c>
      <c r="AM53" s="11">
        <v>8455907.8870162126</v>
      </c>
      <c r="AN53" s="11">
        <v>0</v>
      </c>
      <c r="AO53" s="11">
        <v>0</v>
      </c>
      <c r="AP53" s="11">
        <v>8455908</v>
      </c>
      <c r="AQ53" s="11">
        <v>9511910.2300000004</v>
      </c>
      <c r="AR53" s="11">
        <v>8421618</v>
      </c>
      <c r="AS53" s="11">
        <v>1090292.2300000004</v>
      </c>
    </row>
    <row r="54" spans="1:45">
      <c r="A54" s="3">
        <v>51</v>
      </c>
      <c r="B54" s="3">
        <v>0</v>
      </c>
      <c r="C54" s="4" t="s">
        <v>93</v>
      </c>
      <c r="D54" t="s">
        <v>94</v>
      </c>
      <c r="E54" s="5">
        <v>93347</v>
      </c>
      <c r="F54" s="5">
        <v>0</v>
      </c>
      <c r="G54" s="5">
        <f t="shared" si="3"/>
        <v>93347</v>
      </c>
      <c r="H54" s="11">
        <v>0</v>
      </c>
      <c r="I54" s="11">
        <v>93346.367610061381</v>
      </c>
      <c r="J54" s="11">
        <f t="shared" si="4"/>
        <v>93346.367610061381</v>
      </c>
      <c r="K54" s="11">
        <v>0</v>
      </c>
      <c r="L54" s="11">
        <v>0</v>
      </c>
      <c r="M54" s="11">
        <v>0</v>
      </c>
      <c r="N54" s="70">
        <v>13730.72</v>
      </c>
      <c r="O54" s="11">
        <f t="shared" si="7"/>
        <v>13730.08761006138</v>
      </c>
      <c r="Q54" s="11">
        <f t="shared" si="8"/>
        <v>13730.72</v>
      </c>
      <c r="S54" s="11">
        <f t="shared" si="9"/>
        <v>-13730.72</v>
      </c>
      <c r="T54" s="11">
        <f t="shared" si="6"/>
        <v>0</v>
      </c>
      <c r="AI54" s="17" t="s">
        <v>98</v>
      </c>
      <c r="AJ54" s="11">
        <v>0</v>
      </c>
      <c r="AK54" s="11">
        <v>976551.23</v>
      </c>
      <c r="AM54" s="11">
        <v>6857750.602476812</v>
      </c>
      <c r="AN54" s="11">
        <v>20221.902068256208</v>
      </c>
      <c r="AO54" s="11">
        <v>0</v>
      </c>
      <c r="AP54" s="11">
        <v>6877973</v>
      </c>
      <c r="AQ54" s="11">
        <v>7854524.2300000004</v>
      </c>
      <c r="AR54" s="11">
        <v>6891897</v>
      </c>
      <c r="AS54" s="11">
        <v>962627.23000000045</v>
      </c>
    </row>
    <row r="55" spans="1:45">
      <c r="A55" s="3">
        <v>52</v>
      </c>
      <c r="B55" s="3">
        <v>0</v>
      </c>
      <c r="C55" s="4" t="s">
        <v>95</v>
      </c>
      <c r="D55" t="s">
        <v>96</v>
      </c>
      <c r="E55" s="5">
        <v>8421618</v>
      </c>
      <c r="F55" s="5">
        <v>0</v>
      </c>
      <c r="G55" s="5">
        <f t="shared" si="3"/>
        <v>8421618</v>
      </c>
      <c r="H55" s="11">
        <v>0</v>
      </c>
      <c r="I55" s="11">
        <v>8455907.8870162126</v>
      </c>
      <c r="J55" s="11">
        <f t="shared" si="4"/>
        <v>8455907.8870162126</v>
      </c>
      <c r="K55" s="11">
        <v>0</v>
      </c>
      <c r="L55" s="11">
        <v>21233</v>
      </c>
      <c r="M55" s="11">
        <v>0</v>
      </c>
      <c r="N55" s="70">
        <v>1034769.23</v>
      </c>
      <c r="O55" s="11">
        <f t="shared" si="7"/>
        <v>1090292.1170162125</v>
      </c>
      <c r="Q55" s="11">
        <f t="shared" si="8"/>
        <v>1056002.23</v>
      </c>
      <c r="S55" s="11">
        <f t="shared" si="9"/>
        <v>-1056002.23</v>
      </c>
      <c r="T55" s="11">
        <f t="shared" si="6"/>
        <v>0</v>
      </c>
      <c r="AI55" s="17" t="s">
        <v>100</v>
      </c>
      <c r="AJ55" s="11">
        <v>0</v>
      </c>
      <c r="AK55" s="11">
        <v>835.4</v>
      </c>
      <c r="AM55" s="11">
        <v>50048.091177917166</v>
      </c>
      <c r="AN55" s="11">
        <v>0</v>
      </c>
      <c r="AO55" s="11">
        <v>0</v>
      </c>
      <c r="AP55" s="11">
        <v>50048</v>
      </c>
      <c r="AQ55" s="11">
        <v>50883.4</v>
      </c>
      <c r="AR55" s="11">
        <v>50048</v>
      </c>
      <c r="AS55" s="11">
        <v>835.40000000000146</v>
      </c>
    </row>
    <row r="56" spans="1:45">
      <c r="A56" s="3">
        <v>53</v>
      </c>
      <c r="B56" s="3">
        <v>0</v>
      </c>
      <c r="C56" s="4" t="s">
        <v>97</v>
      </c>
      <c r="D56" t="s">
        <v>98</v>
      </c>
      <c r="E56" s="5">
        <v>6871606</v>
      </c>
      <c r="F56" s="5">
        <v>20292</v>
      </c>
      <c r="G56" s="5">
        <f t="shared" si="3"/>
        <v>6891898</v>
      </c>
      <c r="H56" s="11">
        <v>20221.902068256208</v>
      </c>
      <c r="I56" s="11">
        <v>6857750.602476812</v>
      </c>
      <c r="J56" s="11">
        <f t="shared" si="4"/>
        <v>6877972.5045450684</v>
      </c>
      <c r="K56" s="11">
        <v>0</v>
      </c>
      <c r="L56" s="11">
        <v>0</v>
      </c>
      <c r="M56" s="11">
        <v>0</v>
      </c>
      <c r="N56" s="70">
        <v>976551.23</v>
      </c>
      <c r="O56" s="11">
        <f t="shared" si="7"/>
        <v>962625.73454506835</v>
      </c>
      <c r="Q56" s="11">
        <f t="shared" si="8"/>
        <v>976551.23</v>
      </c>
      <c r="S56" s="11">
        <f t="shared" si="9"/>
        <v>-976551.23</v>
      </c>
      <c r="T56" s="11">
        <f t="shared" si="6"/>
        <v>0</v>
      </c>
      <c r="AI56" s="17" t="s">
        <v>102</v>
      </c>
      <c r="AJ56" s="11">
        <v>8000</v>
      </c>
      <c r="AK56" s="11">
        <v>3695.34</v>
      </c>
      <c r="AM56" s="11">
        <v>20489.902738307701</v>
      </c>
      <c r="AN56" s="11">
        <v>0</v>
      </c>
      <c r="AO56" s="11">
        <v>0</v>
      </c>
      <c r="AP56" s="11">
        <v>20490</v>
      </c>
      <c r="AQ56" s="11">
        <v>32185.34</v>
      </c>
      <c r="AR56" s="11">
        <v>16490</v>
      </c>
      <c r="AS56" s="11">
        <v>15695.34</v>
      </c>
    </row>
    <row r="57" spans="1:45">
      <c r="A57" s="3">
        <v>54</v>
      </c>
      <c r="B57" s="3">
        <v>1</v>
      </c>
      <c r="C57" s="4" t="s">
        <v>99</v>
      </c>
      <c r="D57" t="s">
        <v>100</v>
      </c>
      <c r="E57" s="5">
        <v>50048</v>
      </c>
      <c r="F57" s="5">
        <v>0</v>
      </c>
      <c r="G57" s="5">
        <f t="shared" si="3"/>
        <v>50048</v>
      </c>
      <c r="H57" s="11">
        <v>0</v>
      </c>
      <c r="I57" s="11">
        <v>50048.091177917166</v>
      </c>
      <c r="J57" s="11">
        <f t="shared" si="4"/>
        <v>50048.091177917166</v>
      </c>
      <c r="K57" s="11">
        <v>0</v>
      </c>
      <c r="L57" s="11">
        <v>0</v>
      </c>
      <c r="M57" s="11">
        <v>0</v>
      </c>
      <c r="N57" s="70">
        <v>835.4</v>
      </c>
      <c r="O57" s="11">
        <f t="shared" si="7"/>
        <v>835.4911779171656</v>
      </c>
      <c r="Q57" s="11">
        <f t="shared" si="8"/>
        <v>835.4</v>
      </c>
      <c r="S57" s="11">
        <f t="shared" si="9"/>
        <v>-835.4</v>
      </c>
      <c r="T57" s="11">
        <f t="shared" si="6"/>
        <v>0</v>
      </c>
      <c r="AI57" s="17" t="s">
        <v>389</v>
      </c>
      <c r="AJ57" s="11">
        <v>0</v>
      </c>
      <c r="AK57" s="11">
        <v>150639.67000000001</v>
      </c>
      <c r="AM57" s="11">
        <v>1833547.4787611314</v>
      </c>
      <c r="AN57" s="11">
        <v>0</v>
      </c>
      <c r="AO57" s="11">
        <v>0</v>
      </c>
      <c r="AP57" s="11">
        <v>1833547</v>
      </c>
      <c r="AQ57" s="11">
        <v>1984186.67</v>
      </c>
      <c r="AR57" s="11">
        <v>1829637</v>
      </c>
      <c r="AS57" s="11">
        <v>154549.66999999993</v>
      </c>
    </row>
    <row r="58" spans="1:45">
      <c r="A58" s="3">
        <v>55</v>
      </c>
      <c r="B58" s="3">
        <v>0</v>
      </c>
      <c r="C58" s="4" t="s">
        <v>101</v>
      </c>
      <c r="D58" t="s">
        <v>102</v>
      </c>
      <c r="E58" s="5">
        <v>16490</v>
      </c>
      <c r="F58" s="5">
        <v>0</v>
      </c>
      <c r="G58" s="5">
        <f t="shared" si="3"/>
        <v>16490</v>
      </c>
      <c r="H58" s="11">
        <v>0</v>
      </c>
      <c r="I58" s="11">
        <v>20489.902738307701</v>
      </c>
      <c r="J58" s="11">
        <f t="shared" si="4"/>
        <v>20489.902738307701</v>
      </c>
      <c r="K58" s="11">
        <v>0</v>
      </c>
      <c r="L58" s="11">
        <v>8000</v>
      </c>
      <c r="M58" s="11">
        <v>4000</v>
      </c>
      <c r="N58" s="70">
        <v>3695.34</v>
      </c>
      <c r="O58" s="11">
        <f t="shared" si="7"/>
        <v>15695.242738307701</v>
      </c>
      <c r="Q58" s="11">
        <f t="shared" si="8"/>
        <v>11695.34</v>
      </c>
      <c r="S58" s="11">
        <f t="shared" si="9"/>
        <v>-11695.34</v>
      </c>
      <c r="T58" s="11">
        <f t="shared" si="6"/>
        <v>0</v>
      </c>
      <c r="AI58" s="17" t="s">
        <v>106</v>
      </c>
      <c r="AJ58" s="11">
        <v>0</v>
      </c>
      <c r="AK58" s="11">
        <v>27077.200000000001</v>
      </c>
      <c r="AM58" s="11">
        <v>181100.13863101893</v>
      </c>
      <c r="AN58" s="11">
        <v>0</v>
      </c>
      <c r="AO58" s="11">
        <v>0</v>
      </c>
      <c r="AP58" s="11">
        <v>181100</v>
      </c>
      <c r="AQ58" s="11">
        <v>208177.2</v>
      </c>
      <c r="AR58" s="11">
        <v>181101</v>
      </c>
      <c r="AS58" s="11">
        <v>27076.200000000012</v>
      </c>
    </row>
    <row r="59" spans="1:45">
      <c r="A59" s="3">
        <v>56</v>
      </c>
      <c r="B59" s="3">
        <v>0</v>
      </c>
      <c r="C59" s="4" t="s">
        <v>103</v>
      </c>
      <c r="D59" t="s">
        <v>104</v>
      </c>
      <c r="E59" s="5">
        <v>1829637</v>
      </c>
      <c r="F59" s="5">
        <v>0</v>
      </c>
      <c r="G59" s="5">
        <f t="shared" si="3"/>
        <v>1829637</v>
      </c>
      <c r="H59" s="11">
        <v>0</v>
      </c>
      <c r="I59" s="11">
        <v>1833547.4787611314</v>
      </c>
      <c r="J59" s="11">
        <f t="shared" si="4"/>
        <v>1833547.4787611314</v>
      </c>
      <c r="K59" s="11">
        <v>0</v>
      </c>
      <c r="L59" s="11">
        <v>0</v>
      </c>
      <c r="M59" s="11">
        <v>0</v>
      </c>
      <c r="N59" s="70">
        <v>150639.67000000001</v>
      </c>
      <c r="O59" s="11">
        <f t="shared" si="7"/>
        <v>154550.14876113142</v>
      </c>
      <c r="Q59" s="11">
        <f t="shared" si="8"/>
        <v>150639.67000000001</v>
      </c>
      <c r="S59" s="11">
        <f t="shared" si="9"/>
        <v>-150639.67000000001</v>
      </c>
      <c r="T59" s="11">
        <f t="shared" si="6"/>
        <v>0</v>
      </c>
      <c r="AI59" s="17" t="s">
        <v>108</v>
      </c>
      <c r="AJ59" s="11">
        <v>0</v>
      </c>
      <c r="AK59" s="11">
        <v>49282.85</v>
      </c>
      <c r="AM59" s="11">
        <v>1073043.1064433039</v>
      </c>
      <c r="AN59" s="11">
        <v>0</v>
      </c>
      <c r="AO59" s="11">
        <v>0</v>
      </c>
      <c r="AP59" s="11">
        <v>1073043</v>
      </c>
      <c r="AQ59" s="11">
        <v>1122325.8500000001</v>
      </c>
      <c r="AR59" s="11">
        <v>1073049</v>
      </c>
      <c r="AS59" s="11">
        <v>49276.850000000093</v>
      </c>
    </row>
    <row r="60" spans="1:45">
      <c r="A60" s="3">
        <v>57</v>
      </c>
      <c r="B60" s="3">
        <v>1</v>
      </c>
      <c r="C60" s="4" t="s">
        <v>245</v>
      </c>
      <c r="D60" t="s">
        <v>281</v>
      </c>
      <c r="E60" s="5">
        <v>12141</v>
      </c>
      <c r="F60" s="5">
        <v>0</v>
      </c>
      <c r="G60" s="5">
        <f>E60+F60</f>
        <v>12141</v>
      </c>
      <c r="H60" s="11">
        <v>0</v>
      </c>
      <c r="I60" s="11">
        <v>12885.92542409162</v>
      </c>
      <c r="J60" s="11">
        <f t="shared" si="4"/>
        <v>12885.92542409162</v>
      </c>
      <c r="K60" s="11">
        <v>0</v>
      </c>
      <c r="L60" s="11">
        <v>0</v>
      </c>
      <c r="M60" s="11">
        <v>0</v>
      </c>
      <c r="N60" s="11">
        <v>6559.75</v>
      </c>
      <c r="O60" s="11">
        <f t="shared" si="7"/>
        <v>7304.6754240916198</v>
      </c>
      <c r="Q60" s="11">
        <f t="shared" si="8"/>
        <v>6559.75</v>
      </c>
      <c r="S60" s="11">
        <f t="shared" si="9"/>
        <v>-6559.75</v>
      </c>
      <c r="T60" s="11">
        <f t="shared" si="6"/>
        <v>0</v>
      </c>
      <c r="AI60" s="17" t="s">
        <v>109</v>
      </c>
      <c r="AJ60" s="11">
        <v>0</v>
      </c>
      <c r="AK60" s="11">
        <v>0</v>
      </c>
      <c r="AM60" s="11">
        <v>37670.995469463458</v>
      </c>
      <c r="AN60" s="11">
        <v>0</v>
      </c>
      <c r="AO60" s="11">
        <v>0</v>
      </c>
      <c r="AP60" s="11">
        <v>37671</v>
      </c>
      <c r="AQ60" s="11">
        <v>37671</v>
      </c>
      <c r="AR60" s="11">
        <v>27795</v>
      </c>
      <c r="AS60" s="11">
        <v>9876</v>
      </c>
    </row>
    <row r="61" spans="1:45">
      <c r="A61" s="3">
        <v>58</v>
      </c>
      <c r="B61" s="3">
        <v>0</v>
      </c>
      <c r="C61" s="4" t="s">
        <v>105</v>
      </c>
      <c r="D61" t="s">
        <v>106</v>
      </c>
      <c r="E61" s="5">
        <v>181101</v>
      </c>
      <c r="F61" s="5">
        <v>0</v>
      </c>
      <c r="G61" s="5">
        <f t="shared" si="3"/>
        <v>181101</v>
      </c>
      <c r="H61" s="11">
        <v>0</v>
      </c>
      <c r="I61" s="11">
        <v>181100.13863101893</v>
      </c>
      <c r="J61" s="11">
        <f t="shared" si="4"/>
        <v>181100.13863101893</v>
      </c>
      <c r="K61" s="11">
        <v>0</v>
      </c>
      <c r="L61" s="11">
        <v>0</v>
      </c>
      <c r="M61" s="11">
        <v>0</v>
      </c>
      <c r="N61" s="70">
        <v>27077.200000000001</v>
      </c>
      <c r="O61" s="11">
        <f t="shared" si="7"/>
        <v>27076.338631018927</v>
      </c>
      <c r="Q61" s="11">
        <f t="shared" si="8"/>
        <v>27077.200000000001</v>
      </c>
      <c r="S61" s="11">
        <f t="shared" si="9"/>
        <v>-27077.200000000001</v>
      </c>
      <c r="T61" s="11">
        <f t="shared" si="6"/>
        <v>0</v>
      </c>
      <c r="AI61" s="17" t="s">
        <v>110</v>
      </c>
      <c r="AJ61" s="11">
        <v>0</v>
      </c>
      <c r="AK61" s="11">
        <v>0</v>
      </c>
      <c r="AM61" s="11">
        <v>77933.505832482173</v>
      </c>
      <c r="AN61" s="11">
        <v>0</v>
      </c>
      <c r="AO61" s="11">
        <v>0</v>
      </c>
      <c r="AP61" s="11">
        <v>77934</v>
      </c>
      <c r="AQ61" s="11">
        <v>77934</v>
      </c>
      <c r="AR61" s="11">
        <v>109148</v>
      </c>
      <c r="AS61" s="11">
        <v>-31214</v>
      </c>
    </row>
    <row r="62" spans="1:45">
      <c r="A62" s="3">
        <v>59</v>
      </c>
      <c r="B62" s="3">
        <v>0</v>
      </c>
      <c r="C62" s="4" t="s">
        <v>107</v>
      </c>
      <c r="D62" t="s">
        <v>108</v>
      </c>
      <c r="E62" s="5">
        <v>1073049</v>
      </c>
      <c r="F62" s="5">
        <v>0</v>
      </c>
      <c r="G62" s="5">
        <f t="shared" si="3"/>
        <v>1073049</v>
      </c>
      <c r="H62" s="11">
        <v>0</v>
      </c>
      <c r="I62" s="11">
        <v>1073043.1064433039</v>
      </c>
      <c r="J62" s="11">
        <f t="shared" si="4"/>
        <v>1073043.1064433039</v>
      </c>
      <c r="K62" s="11">
        <v>0</v>
      </c>
      <c r="L62" s="11">
        <v>0</v>
      </c>
      <c r="M62" s="11">
        <v>0</v>
      </c>
      <c r="N62" s="70">
        <v>49282.85</v>
      </c>
      <c r="O62" s="11">
        <f t="shared" si="7"/>
        <v>49276.956443303869</v>
      </c>
      <c r="Q62" s="11">
        <f t="shared" si="8"/>
        <v>49282.85</v>
      </c>
      <c r="S62" s="11">
        <f t="shared" si="9"/>
        <v>-49282.85</v>
      </c>
      <c r="T62" s="11">
        <f t="shared" si="6"/>
        <v>0</v>
      </c>
      <c r="AI62" s="17" t="s">
        <v>112</v>
      </c>
      <c r="AJ62" s="11">
        <v>0</v>
      </c>
      <c r="AK62" s="11">
        <v>561418.42000000004</v>
      </c>
      <c r="AM62" s="11">
        <v>1659988.6274550464</v>
      </c>
      <c r="AN62" s="11">
        <v>0</v>
      </c>
      <c r="AO62" s="11">
        <v>0</v>
      </c>
      <c r="AP62" s="11">
        <v>1659989</v>
      </c>
      <c r="AQ62" s="11">
        <v>2221407.42</v>
      </c>
      <c r="AR62" s="11">
        <v>1652626</v>
      </c>
      <c r="AS62" s="11">
        <v>568781.41999999993</v>
      </c>
    </row>
    <row r="63" spans="1:45">
      <c r="A63" s="3">
        <v>60</v>
      </c>
      <c r="B63" s="3">
        <v>1</v>
      </c>
      <c r="C63" s="4">
        <v>553</v>
      </c>
      <c r="D63" t="s">
        <v>109</v>
      </c>
      <c r="E63" s="5">
        <v>27795</v>
      </c>
      <c r="F63" s="5">
        <v>0</v>
      </c>
      <c r="G63" s="5">
        <f t="shared" si="3"/>
        <v>27795</v>
      </c>
      <c r="H63" s="11">
        <v>0</v>
      </c>
      <c r="I63" s="11">
        <v>37670.995469463458</v>
      </c>
      <c r="J63" s="11">
        <f t="shared" si="4"/>
        <v>37670.995469463458</v>
      </c>
      <c r="K63" s="11">
        <v>0</v>
      </c>
      <c r="L63" s="11">
        <v>0</v>
      </c>
      <c r="M63" s="11">
        <v>0</v>
      </c>
      <c r="N63" s="70">
        <v>0</v>
      </c>
      <c r="O63" s="11">
        <f t="shared" si="7"/>
        <v>9875.995469463458</v>
      </c>
      <c r="Q63" s="11">
        <f t="shared" si="8"/>
        <v>0</v>
      </c>
      <c r="S63" s="11">
        <f t="shared" si="9"/>
        <v>0</v>
      </c>
      <c r="T63" s="11">
        <f t="shared" si="6"/>
        <v>0</v>
      </c>
      <c r="AI63" s="17" t="s">
        <v>114</v>
      </c>
      <c r="AJ63" s="11">
        <v>0</v>
      </c>
      <c r="AK63" s="11">
        <v>2324.17</v>
      </c>
      <c r="AM63" s="11">
        <v>73151.153939388198</v>
      </c>
      <c r="AN63" s="11">
        <v>0</v>
      </c>
      <c r="AO63" s="11">
        <v>0</v>
      </c>
      <c r="AP63" s="11">
        <v>73151</v>
      </c>
      <c r="AQ63" s="11">
        <v>75475.17</v>
      </c>
      <c r="AR63" s="11">
        <v>72806</v>
      </c>
      <c r="AS63" s="11">
        <v>2669.1699999999983</v>
      </c>
    </row>
    <row r="64" spans="1:45">
      <c r="A64" s="3">
        <v>61</v>
      </c>
      <c r="B64" s="3">
        <v>1</v>
      </c>
      <c r="C64" s="4">
        <v>558</v>
      </c>
      <c r="D64" t="s">
        <v>110</v>
      </c>
      <c r="E64" s="5">
        <v>109148</v>
      </c>
      <c r="F64" s="5">
        <v>0</v>
      </c>
      <c r="G64" s="5">
        <f t="shared" si="3"/>
        <v>109148</v>
      </c>
      <c r="H64" s="11">
        <v>0</v>
      </c>
      <c r="I64" s="11">
        <v>77933.505832482173</v>
      </c>
      <c r="J64" s="11">
        <f t="shared" si="4"/>
        <v>77933.505832482173</v>
      </c>
      <c r="K64" s="11">
        <v>0</v>
      </c>
      <c r="L64" s="11">
        <v>0</v>
      </c>
      <c r="M64" s="11">
        <v>0</v>
      </c>
      <c r="N64" s="70">
        <v>0</v>
      </c>
      <c r="O64" s="11">
        <f t="shared" si="7"/>
        <v>-31214.494167517827</v>
      </c>
      <c r="Q64" s="11">
        <f t="shared" si="8"/>
        <v>0</v>
      </c>
      <c r="S64" s="11">
        <f t="shared" si="9"/>
        <v>0</v>
      </c>
      <c r="T64" s="11">
        <f t="shared" si="6"/>
        <v>0</v>
      </c>
      <c r="AI64" s="17" t="s">
        <v>116</v>
      </c>
      <c r="AJ64" s="11">
        <v>0</v>
      </c>
      <c r="AK64" s="11">
        <v>2036.25</v>
      </c>
      <c r="AM64" s="11">
        <v>166434.08305290958</v>
      </c>
      <c r="AN64" s="11">
        <v>0</v>
      </c>
      <c r="AO64" s="11">
        <v>0</v>
      </c>
      <c r="AP64" s="11">
        <v>166434</v>
      </c>
      <c r="AQ64" s="11">
        <v>168470.25</v>
      </c>
      <c r="AR64" s="11">
        <v>173462</v>
      </c>
      <c r="AS64" s="11">
        <v>-4991.75</v>
      </c>
    </row>
    <row r="65" spans="1:45">
      <c r="A65" s="3">
        <v>62</v>
      </c>
      <c r="B65" s="3">
        <v>0</v>
      </c>
      <c r="C65" s="4" t="s">
        <v>111</v>
      </c>
      <c r="D65" t="s">
        <v>112</v>
      </c>
      <c r="E65" s="5">
        <v>1652626</v>
      </c>
      <c r="F65" s="5">
        <v>0</v>
      </c>
      <c r="G65" s="5">
        <f t="shared" si="3"/>
        <v>1652626</v>
      </c>
      <c r="H65" s="11">
        <v>0</v>
      </c>
      <c r="I65" s="11">
        <v>1659988.6274550464</v>
      </c>
      <c r="J65" s="11">
        <f t="shared" si="4"/>
        <v>1659988.6274550464</v>
      </c>
      <c r="K65" s="11">
        <v>0</v>
      </c>
      <c r="L65" s="11">
        <v>0</v>
      </c>
      <c r="M65" s="11">
        <v>0</v>
      </c>
      <c r="N65" s="70">
        <v>561418.42000000004</v>
      </c>
      <c r="O65" s="11">
        <f t="shared" si="7"/>
        <v>568781.04745504644</v>
      </c>
      <c r="Q65" s="11">
        <f t="shared" si="8"/>
        <v>561418.42000000004</v>
      </c>
      <c r="S65" s="11">
        <f t="shared" si="9"/>
        <v>-561418.42000000004</v>
      </c>
      <c r="T65" s="11">
        <f t="shared" si="6"/>
        <v>0</v>
      </c>
      <c r="AI65" s="17" t="s">
        <v>118</v>
      </c>
      <c r="AJ65" s="11">
        <v>8000</v>
      </c>
      <c r="AK65" s="11">
        <v>0</v>
      </c>
      <c r="AM65" s="11">
        <v>5206.8513038130786</v>
      </c>
      <c r="AN65" s="11">
        <v>0</v>
      </c>
      <c r="AO65" s="11">
        <v>0</v>
      </c>
      <c r="AP65" s="11">
        <v>5207</v>
      </c>
      <c r="AQ65" s="11">
        <v>13207</v>
      </c>
      <c r="AR65" s="11">
        <v>1164</v>
      </c>
      <c r="AS65" s="11">
        <v>12043</v>
      </c>
    </row>
    <row r="66" spans="1:45">
      <c r="A66" s="3">
        <v>63</v>
      </c>
      <c r="B66" s="3">
        <v>0</v>
      </c>
      <c r="C66" s="4" t="s">
        <v>113</v>
      </c>
      <c r="D66" t="s">
        <v>114</v>
      </c>
      <c r="E66" s="5">
        <v>72806</v>
      </c>
      <c r="F66" s="5">
        <v>0</v>
      </c>
      <c r="G66" s="5">
        <f t="shared" si="3"/>
        <v>72806</v>
      </c>
      <c r="H66" s="11">
        <v>0</v>
      </c>
      <c r="I66" s="11">
        <v>73151.153939388198</v>
      </c>
      <c r="J66" s="11">
        <f t="shared" si="4"/>
        <v>73151.153939388198</v>
      </c>
      <c r="K66" s="11">
        <v>0</v>
      </c>
      <c r="L66" s="11">
        <v>0</v>
      </c>
      <c r="M66" s="11">
        <v>0</v>
      </c>
      <c r="N66" s="70">
        <v>2324.17</v>
      </c>
      <c r="O66" s="11">
        <f t="shared" si="7"/>
        <v>2669.3239393881977</v>
      </c>
      <c r="Q66" s="11">
        <f t="shared" si="8"/>
        <v>2324.17</v>
      </c>
      <c r="S66" s="11">
        <f t="shared" si="9"/>
        <v>-2324.17</v>
      </c>
      <c r="T66" s="11">
        <f t="shared" si="6"/>
        <v>0</v>
      </c>
      <c r="AI66" s="17" t="s">
        <v>390</v>
      </c>
      <c r="AJ66" s="11">
        <v>0</v>
      </c>
      <c r="AK66" s="11">
        <v>21066.14</v>
      </c>
      <c r="AM66" s="11">
        <v>31081.313272384046</v>
      </c>
      <c r="AN66" s="11">
        <v>0</v>
      </c>
      <c r="AO66" s="11">
        <v>0</v>
      </c>
      <c r="AP66" s="11">
        <v>31081</v>
      </c>
      <c r="AQ66" s="11">
        <v>52147.14</v>
      </c>
      <c r="AR66" s="11">
        <v>31081</v>
      </c>
      <c r="AS66" s="11">
        <v>21066.14</v>
      </c>
    </row>
    <row r="67" spans="1:45">
      <c r="A67" s="3">
        <v>64</v>
      </c>
      <c r="B67" s="3">
        <v>1</v>
      </c>
      <c r="C67" s="4" t="s">
        <v>115</v>
      </c>
      <c r="D67" t="s">
        <v>116</v>
      </c>
      <c r="E67" s="5">
        <v>173462</v>
      </c>
      <c r="F67" s="5">
        <v>0</v>
      </c>
      <c r="G67" s="5">
        <f t="shared" si="3"/>
        <v>173462</v>
      </c>
      <c r="H67" s="11">
        <v>0</v>
      </c>
      <c r="I67" s="11">
        <v>166434.08305290958</v>
      </c>
      <c r="J67" s="11">
        <f t="shared" si="4"/>
        <v>166434.08305290958</v>
      </c>
      <c r="K67" s="11">
        <v>0</v>
      </c>
      <c r="L67" s="11">
        <v>0</v>
      </c>
      <c r="M67" s="11">
        <v>0</v>
      </c>
      <c r="N67" s="70">
        <v>2036.25</v>
      </c>
      <c r="O67" s="11">
        <f t="shared" si="7"/>
        <v>-4991.6669470904162</v>
      </c>
      <c r="Q67" s="11">
        <f t="shared" si="8"/>
        <v>2036.25</v>
      </c>
      <c r="S67" s="11">
        <f t="shared" si="9"/>
        <v>-2036.25</v>
      </c>
      <c r="T67" s="11">
        <f t="shared" si="6"/>
        <v>0</v>
      </c>
      <c r="AI67" s="17" t="s">
        <v>391</v>
      </c>
      <c r="AJ67" s="11">
        <v>0</v>
      </c>
      <c r="AK67" s="11">
        <v>9267</v>
      </c>
      <c r="AM67" s="11">
        <v>22831.0326878347</v>
      </c>
      <c r="AN67" s="11">
        <v>0</v>
      </c>
      <c r="AO67" s="11">
        <v>0</v>
      </c>
      <c r="AP67" s="11">
        <v>22831</v>
      </c>
      <c r="AQ67" s="11">
        <v>32098</v>
      </c>
      <c r="AR67" s="11">
        <v>22831</v>
      </c>
      <c r="AS67" s="11">
        <v>9267</v>
      </c>
    </row>
    <row r="68" spans="1:45">
      <c r="A68" s="3">
        <v>65</v>
      </c>
      <c r="B68" s="3">
        <v>0</v>
      </c>
      <c r="C68" s="4" t="s">
        <v>117</v>
      </c>
      <c r="D68" t="s">
        <v>118</v>
      </c>
      <c r="E68" s="5">
        <v>1164</v>
      </c>
      <c r="F68" s="5">
        <v>0</v>
      </c>
      <c r="G68" s="5">
        <f t="shared" si="3"/>
        <v>1164</v>
      </c>
      <c r="H68" s="11">
        <v>0</v>
      </c>
      <c r="I68" s="11">
        <v>5206.8513038130786</v>
      </c>
      <c r="J68" s="11">
        <f t="shared" si="4"/>
        <v>5206.8513038130786</v>
      </c>
      <c r="K68" s="11">
        <v>0</v>
      </c>
      <c r="L68" s="11">
        <v>8000</v>
      </c>
      <c r="M68" s="11">
        <v>4000</v>
      </c>
      <c r="N68" s="70">
        <v>0</v>
      </c>
      <c r="O68" s="11">
        <f t="shared" si="7"/>
        <v>12042.851303813079</v>
      </c>
      <c r="Q68" s="11">
        <f t="shared" si="8"/>
        <v>8000</v>
      </c>
      <c r="S68" s="11">
        <f t="shared" ref="S68:S99" si="10">J68-G68-O68</f>
        <v>-8000</v>
      </c>
      <c r="T68" s="11">
        <f t="shared" si="6"/>
        <v>0</v>
      </c>
      <c r="AI68" s="17" t="s">
        <v>122</v>
      </c>
      <c r="AJ68" s="11">
        <v>0</v>
      </c>
      <c r="AK68" s="11">
        <v>7140.09</v>
      </c>
      <c r="AM68" s="11">
        <v>77715.92281543983</v>
      </c>
      <c r="AN68" s="11">
        <v>0</v>
      </c>
      <c r="AO68" s="11">
        <v>0</v>
      </c>
      <c r="AP68" s="11">
        <v>77716</v>
      </c>
      <c r="AQ68" s="11">
        <v>84856.09</v>
      </c>
      <c r="AR68" s="11">
        <v>77716</v>
      </c>
      <c r="AS68" s="11">
        <v>7140.0899999999965</v>
      </c>
    </row>
    <row r="69" spans="1:45">
      <c r="A69" s="3">
        <v>66</v>
      </c>
      <c r="B69" s="3">
        <v>1</v>
      </c>
      <c r="C69" s="4" t="s">
        <v>246</v>
      </c>
      <c r="D69" t="s">
        <v>286</v>
      </c>
      <c r="E69" s="5">
        <v>31081</v>
      </c>
      <c r="F69" s="5">
        <v>0</v>
      </c>
      <c r="G69" s="5">
        <f>E69+F69</f>
        <v>31081</v>
      </c>
      <c r="H69" s="11">
        <v>0</v>
      </c>
      <c r="I69" s="11">
        <v>31081.313272384046</v>
      </c>
      <c r="J69" s="11">
        <f t="shared" ref="J69:J132" si="11">H69+I69</f>
        <v>31081.313272384046</v>
      </c>
      <c r="K69" s="11">
        <v>0</v>
      </c>
      <c r="L69" s="11">
        <v>0</v>
      </c>
      <c r="M69" s="11">
        <v>0</v>
      </c>
      <c r="N69" s="70">
        <v>21066.14</v>
      </c>
      <c r="O69" s="11">
        <f t="shared" si="7"/>
        <v>21066.453272384046</v>
      </c>
      <c r="Q69" s="11">
        <f t="shared" si="8"/>
        <v>21066.14</v>
      </c>
      <c r="S69" s="11">
        <f t="shared" si="10"/>
        <v>-21066.14</v>
      </c>
      <c r="T69" s="11">
        <f t="shared" si="6"/>
        <v>0</v>
      </c>
      <c r="AI69" s="17" t="s">
        <v>124</v>
      </c>
      <c r="AJ69" s="11">
        <v>0</v>
      </c>
      <c r="AK69" s="11">
        <v>67980.58</v>
      </c>
      <c r="AM69" s="11">
        <v>123054.33556784429</v>
      </c>
      <c r="AN69" s="11">
        <v>0</v>
      </c>
      <c r="AO69" s="11">
        <v>0</v>
      </c>
      <c r="AP69" s="11">
        <v>123054</v>
      </c>
      <c r="AQ69" s="11">
        <v>191034.58000000002</v>
      </c>
      <c r="AR69" s="11">
        <v>123055</v>
      </c>
      <c r="AS69" s="11">
        <v>67979.580000000016</v>
      </c>
    </row>
    <row r="70" spans="1:45">
      <c r="A70" s="3">
        <v>67</v>
      </c>
      <c r="B70" s="3">
        <v>1</v>
      </c>
      <c r="C70" s="4" t="s">
        <v>119</v>
      </c>
      <c r="D70" t="s">
        <v>120</v>
      </c>
      <c r="E70" s="5">
        <v>22831</v>
      </c>
      <c r="F70" s="5">
        <v>0</v>
      </c>
      <c r="G70" s="5">
        <f t="shared" si="3"/>
        <v>22831</v>
      </c>
      <c r="H70" s="11">
        <v>0</v>
      </c>
      <c r="I70" s="11">
        <v>22831.0326878347</v>
      </c>
      <c r="J70" s="11">
        <f t="shared" si="11"/>
        <v>22831.0326878347</v>
      </c>
      <c r="K70" s="11">
        <v>0</v>
      </c>
      <c r="L70" s="11">
        <v>0</v>
      </c>
      <c r="M70" s="11">
        <v>0</v>
      </c>
      <c r="N70" s="70">
        <v>9267</v>
      </c>
      <c r="O70" s="11">
        <f t="shared" si="7"/>
        <v>9267.0326878347005</v>
      </c>
      <c r="Q70" s="11">
        <f t="shared" si="8"/>
        <v>9267</v>
      </c>
      <c r="S70" s="11">
        <f t="shared" si="10"/>
        <v>-9267</v>
      </c>
      <c r="T70" s="11">
        <f t="shared" si="6"/>
        <v>0</v>
      </c>
      <c r="AI70" s="17" t="s">
        <v>126</v>
      </c>
      <c r="AJ70" s="11">
        <v>0</v>
      </c>
      <c r="AK70" s="11">
        <v>56641.56</v>
      </c>
      <c r="AM70" s="11">
        <v>120526.30624065756</v>
      </c>
      <c r="AN70" s="11">
        <v>0</v>
      </c>
      <c r="AO70" s="11">
        <v>0</v>
      </c>
      <c r="AP70" s="11">
        <v>120526</v>
      </c>
      <c r="AQ70" s="11">
        <v>177167.56</v>
      </c>
      <c r="AR70" s="11">
        <v>123109</v>
      </c>
      <c r="AS70" s="11">
        <v>54058.559999999998</v>
      </c>
    </row>
    <row r="71" spans="1:45">
      <c r="A71" s="3">
        <v>68</v>
      </c>
      <c r="B71" s="3">
        <v>0</v>
      </c>
      <c r="C71" s="4" t="s">
        <v>121</v>
      </c>
      <c r="D71" t="s">
        <v>122</v>
      </c>
      <c r="E71" s="5">
        <v>77716</v>
      </c>
      <c r="F71" s="5">
        <v>0</v>
      </c>
      <c r="G71" s="5">
        <f t="shared" si="3"/>
        <v>77716</v>
      </c>
      <c r="H71" s="11">
        <v>0</v>
      </c>
      <c r="I71" s="11">
        <v>77715.92281543983</v>
      </c>
      <c r="J71" s="11">
        <f t="shared" si="11"/>
        <v>77715.92281543983</v>
      </c>
      <c r="K71" s="11">
        <v>0</v>
      </c>
      <c r="L71" s="11">
        <v>0</v>
      </c>
      <c r="M71" s="11">
        <v>0</v>
      </c>
      <c r="N71" s="70">
        <v>7140.09</v>
      </c>
      <c r="O71" s="11">
        <f t="shared" si="7"/>
        <v>7140.0128154398299</v>
      </c>
      <c r="Q71" s="11">
        <f t="shared" si="8"/>
        <v>7140.09</v>
      </c>
      <c r="S71" s="11">
        <f t="shared" si="10"/>
        <v>-7140.09</v>
      </c>
      <c r="T71" s="11">
        <f t="shared" si="6"/>
        <v>0</v>
      </c>
      <c r="AI71" s="17" t="s">
        <v>127</v>
      </c>
      <c r="AJ71" s="11">
        <v>0</v>
      </c>
      <c r="AK71" s="11">
        <v>0</v>
      </c>
      <c r="AM71" s="11">
        <v>87766.751054221968</v>
      </c>
      <c r="AN71" s="11">
        <v>0</v>
      </c>
      <c r="AO71" s="11">
        <v>0</v>
      </c>
      <c r="AP71" s="11">
        <v>87767</v>
      </c>
      <c r="AQ71" s="11">
        <v>87767</v>
      </c>
      <c r="AR71" s="11">
        <v>79699</v>
      </c>
      <c r="AS71" s="11">
        <v>8068</v>
      </c>
    </row>
    <row r="72" spans="1:45">
      <c r="A72" s="3">
        <v>69</v>
      </c>
      <c r="B72" s="3">
        <v>0</v>
      </c>
      <c r="C72" s="4" t="s">
        <v>123</v>
      </c>
      <c r="D72" t="s">
        <v>124</v>
      </c>
      <c r="E72" s="5">
        <v>123055</v>
      </c>
      <c r="F72" s="5">
        <v>0</v>
      </c>
      <c r="G72" s="5">
        <f t="shared" si="3"/>
        <v>123055</v>
      </c>
      <c r="H72" s="11">
        <v>0</v>
      </c>
      <c r="I72" s="11">
        <v>123054.33556784429</v>
      </c>
      <c r="J72" s="11">
        <f t="shared" si="11"/>
        <v>123054.33556784429</v>
      </c>
      <c r="K72" s="11">
        <v>0</v>
      </c>
      <c r="L72" s="11">
        <v>0</v>
      </c>
      <c r="M72" s="11">
        <v>0</v>
      </c>
      <c r="N72" s="70">
        <v>67980.58</v>
      </c>
      <c r="O72" s="11">
        <f t="shared" si="7"/>
        <v>67979.915567844291</v>
      </c>
      <c r="Q72" s="11">
        <f t="shared" si="8"/>
        <v>67980.58</v>
      </c>
      <c r="S72" s="11">
        <f t="shared" si="10"/>
        <v>-67980.58</v>
      </c>
      <c r="T72" s="11">
        <f t="shared" si="6"/>
        <v>0</v>
      </c>
      <c r="AI72" s="17" t="s">
        <v>392</v>
      </c>
      <c r="AJ72" s="11">
        <v>0</v>
      </c>
      <c r="AK72" s="11">
        <v>12806.51</v>
      </c>
      <c r="AM72" s="11">
        <v>14278.463710941702</v>
      </c>
      <c r="AN72" s="11">
        <v>0</v>
      </c>
      <c r="AO72" s="11">
        <v>0</v>
      </c>
      <c r="AP72" s="11">
        <v>14278</v>
      </c>
      <c r="AQ72" s="11">
        <v>27084.510000000002</v>
      </c>
      <c r="AR72" s="11">
        <v>13174</v>
      </c>
      <c r="AS72" s="11">
        <v>13910.510000000002</v>
      </c>
    </row>
    <row r="73" spans="1:45">
      <c r="A73" s="3">
        <v>70</v>
      </c>
      <c r="B73" s="3">
        <v>0</v>
      </c>
      <c r="C73" s="4" t="s">
        <v>125</v>
      </c>
      <c r="D73" t="s">
        <v>126</v>
      </c>
      <c r="E73" s="5">
        <v>123109</v>
      </c>
      <c r="F73" s="5">
        <v>0</v>
      </c>
      <c r="G73" s="5">
        <f t="shared" ref="G73:G140" si="12">E73+F73</f>
        <v>123109</v>
      </c>
      <c r="H73" s="11">
        <v>0</v>
      </c>
      <c r="I73" s="11">
        <v>120526.30624065756</v>
      </c>
      <c r="J73" s="11">
        <f t="shared" si="11"/>
        <v>120526.30624065756</v>
      </c>
      <c r="K73" s="11">
        <v>0</v>
      </c>
      <c r="L73" s="11">
        <v>0</v>
      </c>
      <c r="M73" s="11">
        <v>0</v>
      </c>
      <c r="N73" s="70">
        <v>56641.56</v>
      </c>
      <c r="O73" s="11">
        <f t="shared" si="7"/>
        <v>54058.86624065756</v>
      </c>
      <c r="Q73" s="11">
        <f t="shared" si="8"/>
        <v>56641.56</v>
      </c>
      <c r="S73" s="11">
        <f t="shared" si="10"/>
        <v>-56641.56</v>
      </c>
      <c r="T73" s="11">
        <f t="shared" si="6"/>
        <v>0</v>
      </c>
      <c r="AI73" s="17" t="s">
        <v>130</v>
      </c>
      <c r="AJ73" s="11">
        <v>0</v>
      </c>
      <c r="AK73" s="11">
        <v>0.38</v>
      </c>
      <c r="AM73" s="11">
        <v>130188.57294423066</v>
      </c>
      <c r="AN73" s="11">
        <v>0</v>
      </c>
      <c r="AO73" s="11">
        <v>0</v>
      </c>
      <c r="AP73" s="11">
        <v>130189</v>
      </c>
      <c r="AQ73" s="11">
        <v>130189.38</v>
      </c>
      <c r="AR73" s="11">
        <v>130189</v>
      </c>
      <c r="AS73" s="11">
        <v>0.38000000000465661</v>
      </c>
    </row>
    <row r="74" spans="1:45">
      <c r="A74" s="3">
        <v>71</v>
      </c>
      <c r="B74" s="3">
        <v>1</v>
      </c>
      <c r="C74" s="4">
        <v>560</v>
      </c>
      <c r="D74" t="s">
        <v>127</v>
      </c>
      <c r="E74" s="5">
        <v>79699</v>
      </c>
      <c r="F74" s="5">
        <v>0</v>
      </c>
      <c r="G74" s="5">
        <f t="shared" si="12"/>
        <v>79699</v>
      </c>
      <c r="H74" s="11">
        <v>0</v>
      </c>
      <c r="I74" s="11">
        <v>87766.751054221968</v>
      </c>
      <c r="J74" s="11">
        <f t="shared" si="11"/>
        <v>87766.751054221968</v>
      </c>
      <c r="K74" s="11">
        <v>0</v>
      </c>
      <c r="L74" s="11">
        <v>0</v>
      </c>
      <c r="M74" s="11">
        <v>0</v>
      </c>
      <c r="N74" s="70">
        <v>0</v>
      </c>
      <c r="O74" s="11">
        <f t="shared" si="7"/>
        <v>8067.7510542219679</v>
      </c>
      <c r="Q74" s="11">
        <f t="shared" si="8"/>
        <v>0</v>
      </c>
      <c r="S74" s="11">
        <f t="shared" si="10"/>
        <v>0</v>
      </c>
      <c r="T74" s="11">
        <f t="shared" si="6"/>
        <v>0</v>
      </c>
      <c r="AI74" s="17" t="s">
        <v>132</v>
      </c>
      <c r="AJ74" s="11">
        <v>0</v>
      </c>
      <c r="AK74" s="11">
        <v>2244</v>
      </c>
      <c r="AM74" s="11">
        <v>26131.475364239417</v>
      </c>
      <c r="AN74" s="11">
        <v>0</v>
      </c>
      <c r="AO74" s="11">
        <v>0</v>
      </c>
      <c r="AP74" s="11">
        <v>26131</v>
      </c>
      <c r="AQ74" s="11">
        <v>28375</v>
      </c>
      <c r="AR74" s="11">
        <v>26132</v>
      </c>
      <c r="AS74" s="11">
        <v>2243</v>
      </c>
    </row>
    <row r="75" spans="1:45">
      <c r="A75" s="3">
        <v>72</v>
      </c>
      <c r="B75" s="3">
        <v>1</v>
      </c>
      <c r="C75" s="4">
        <v>551</v>
      </c>
      <c r="D75" t="s">
        <v>128</v>
      </c>
      <c r="E75" s="5">
        <v>13174</v>
      </c>
      <c r="F75" s="5">
        <v>0</v>
      </c>
      <c r="G75" s="5">
        <f t="shared" si="12"/>
        <v>13174</v>
      </c>
      <c r="H75" s="11">
        <v>0</v>
      </c>
      <c r="I75" s="11">
        <v>14278.463710941702</v>
      </c>
      <c r="J75" s="11">
        <f t="shared" si="11"/>
        <v>14278.463710941702</v>
      </c>
      <c r="K75" s="11">
        <v>0</v>
      </c>
      <c r="L75" s="11">
        <v>0</v>
      </c>
      <c r="M75" s="11">
        <v>0</v>
      </c>
      <c r="N75" s="70">
        <v>12806.51</v>
      </c>
      <c r="O75" s="11">
        <f t="shared" si="7"/>
        <v>13910.973710941702</v>
      </c>
      <c r="Q75" s="11">
        <f t="shared" si="8"/>
        <v>12806.51</v>
      </c>
      <c r="S75" s="11">
        <f t="shared" si="10"/>
        <v>-12806.51</v>
      </c>
      <c r="T75" s="11">
        <f t="shared" si="6"/>
        <v>0</v>
      </c>
      <c r="AI75" s="17" t="s">
        <v>133</v>
      </c>
      <c r="AJ75" s="11">
        <v>0</v>
      </c>
      <c r="AK75" s="11">
        <v>21692</v>
      </c>
      <c r="AM75" s="11">
        <v>21478.675279012536</v>
      </c>
      <c r="AN75" s="11">
        <v>0</v>
      </c>
      <c r="AO75" s="11">
        <v>0</v>
      </c>
      <c r="AP75" s="11">
        <v>21479</v>
      </c>
      <c r="AQ75" s="11">
        <v>43171</v>
      </c>
      <c r="AR75" s="11">
        <v>20607</v>
      </c>
      <c r="AS75" s="11">
        <v>22564</v>
      </c>
    </row>
    <row r="76" spans="1:45">
      <c r="A76" s="3">
        <v>73</v>
      </c>
      <c r="B76" s="3">
        <v>1</v>
      </c>
      <c r="C76" s="4" t="s">
        <v>129</v>
      </c>
      <c r="D76" t="s">
        <v>130</v>
      </c>
      <c r="E76" s="5">
        <v>130189</v>
      </c>
      <c r="F76" s="5">
        <v>0</v>
      </c>
      <c r="G76" s="5">
        <f t="shared" si="12"/>
        <v>130189</v>
      </c>
      <c r="H76" s="11">
        <v>0</v>
      </c>
      <c r="I76" s="11">
        <v>130188.57294423066</v>
      </c>
      <c r="J76" s="11">
        <f t="shared" si="11"/>
        <v>130188.57294423066</v>
      </c>
      <c r="K76" s="11">
        <v>0</v>
      </c>
      <c r="L76" s="11">
        <v>0</v>
      </c>
      <c r="M76" s="11">
        <v>0</v>
      </c>
      <c r="N76" s="70">
        <v>0.38</v>
      </c>
      <c r="O76" s="11">
        <f t="shared" si="7"/>
        <v>-4.7055769338039677E-2</v>
      </c>
      <c r="Q76" s="11">
        <f t="shared" si="8"/>
        <v>0.38</v>
      </c>
      <c r="S76" s="11">
        <f t="shared" si="10"/>
        <v>-0.38</v>
      </c>
      <c r="T76" s="11">
        <f t="shared" si="6"/>
        <v>0</v>
      </c>
      <c r="AI76" s="17" t="s">
        <v>135</v>
      </c>
      <c r="AJ76" s="11">
        <v>0</v>
      </c>
      <c r="AK76" s="11">
        <v>1784.13</v>
      </c>
      <c r="AM76" s="11">
        <v>34379.728356024396</v>
      </c>
      <c r="AN76" s="11">
        <v>0</v>
      </c>
      <c r="AO76" s="11">
        <v>0</v>
      </c>
      <c r="AP76" s="11">
        <v>34380</v>
      </c>
      <c r="AQ76" s="11">
        <v>36164.129999999997</v>
      </c>
      <c r="AR76" s="11">
        <v>34163</v>
      </c>
      <c r="AS76" s="11">
        <v>2001.1299999999974</v>
      </c>
    </row>
    <row r="77" spans="1:45">
      <c r="A77" s="3">
        <v>74</v>
      </c>
      <c r="B77" s="3">
        <v>1</v>
      </c>
      <c r="C77" s="4" t="s">
        <v>131</v>
      </c>
      <c r="D77" t="s">
        <v>132</v>
      </c>
      <c r="E77" s="5">
        <v>26132</v>
      </c>
      <c r="F77" s="5">
        <v>0</v>
      </c>
      <c r="G77" s="5">
        <f t="shared" si="12"/>
        <v>26132</v>
      </c>
      <c r="H77" s="11">
        <v>0</v>
      </c>
      <c r="I77" s="11">
        <v>26131.475364239417</v>
      </c>
      <c r="J77" s="11">
        <f t="shared" si="11"/>
        <v>26131.475364239417</v>
      </c>
      <c r="K77" s="11">
        <v>0</v>
      </c>
      <c r="L77" s="11">
        <v>0</v>
      </c>
      <c r="M77" s="11">
        <v>0</v>
      </c>
      <c r="N77" s="70">
        <v>2244</v>
      </c>
      <c r="O77" s="11">
        <f t="shared" si="7"/>
        <v>2243.4753642394171</v>
      </c>
      <c r="Q77" s="11">
        <f t="shared" si="8"/>
        <v>2244</v>
      </c>
      <c r="S77" s="11">
        <f t="shared" si="10"/>
        <v>-2244</v>
      </c>
      <c r="T77" s="11">
        <f t="shared" si="6"/>
        <v>0</v>
      </c>
      <c r="AI77" s="17" t="s">
        <v>137</v>
      </c>
      <c r="AJ77" s="11">
        <v>0</v>
      </c>
      <c r="AK77" s="11">
        <v>993878.48</v>
      </c>
      <c r="AM77" s="11">
        <v>7417201.4842332574</v>
      </c>
      <c r="AN77" s="11">
        <v>143238.47298348148</v>
      </c>
      <c r="AO77" s="11">
        <v>0</v>
      </c>
      <c r="AP77" s="11">
        <v>7560440</v>
      </c>
      <c r="AQ77" s="11">
        <v>8554318.4800000004</v>
      </c>
      <c r="AR77" s="11">
        <v>7560980</v>
      </c>
      <c r="AS77" s="11">
        <v>993338.48000000045</v>
      </c>
    </row>
    <row r="78" spans="1:45">
      <c r="A78" s="3">
        <v>75</v>
      </c>
      <c r="B78" s="3">
        <v>1</v>
      </c>
      <c r="C78" s="4">
        <v>546</v>
      </c>
      <c r="D78" t="s">
        <v>133</v>
      </c>
      <c r="E78" s="5">
        <v>20607</v>
      </c>
      <c r="F78" s="5">
        <v>0</v>
      </c>
      <c r="G78" s="5">
        <f t="shared" si="12"/>
        <v>20607</v>
      </c>
      <c r="H78" s="11">
        <v>0</v>
      </c>
      <c r="I78" s="11">
        <v>21478.675279012536</v>
      </c>
      <c r="J78" s="11">
        <f t="shared" si="11"/>
        <v>21478.675279012536</v>
      </c>
      <c r="K78" s="11">
        <v>0</v>
      </c>
      <c r="L78" s="11">
        <v>0</v>
      </c>
      <c r="M78" s="11">
        <v>0</v>
      </c>
      <c r="N78" s="70">
        <v>21692</v>
      </c>
      <c r="O78" s="11">
        <f t="shared" si="7"/>
        <v>22563.675279012536</v>
      </c>
      <c r="Q78" s="11">
        <f t="shared" si="8"/>
        <v>21692</v>
      </c>
      <c r="S78" s="11">
        <f t="shared" si="10"/>
        <v>-21692</v>
      </c>
      <c r="T78" s="11">
        <f t="shared" si="6"/>
        <v>0</v>
      </c>
      <c r="AI78" s="17" t="s">
        <v>139</v>
      </c>
      <c r="AJ78" s="11">
        <v>0</v>
      </c>
      <c r="AK78" s="11">
        <v>221108.34</v>
      </c>
      <c r="AM78" s="11">
        <v>728810.07936457929</v>
      </c>
      <c r="AN78" s="11">
        <v>0</v>
      </c>
      <c r="AO78" s="11">
        <v>0</v>
      </c>
      <c r="AP78" s="11">
        <v>728810</v>
      </c>
      <c r="AQ78" s="11">
        <v>949918.34</v>
      </c>
      <c r="AR78" s="11">
        <v>728707</v>
      </c>
      <c r="AS78" s="11">
        <v>221211.33999999997</v>
      </c>
    </row>
    <row r="79" spans="1:45">
      <c r="A79" s="3">
        <v>76</v>
      </c>
      <c r="B79" s="3">
        <v>0</v>
      </c>
      <c r="C79" s="4" t="s">
        <v>134</v>
      </c>
      <c r="D79" t="s">
        <v>135</v>
      </c>
      <c r="E79" s="5">
        <v>34163</v>
      </c>
      <c r="F79" s="5">
        <v>0</v>
      </c>
      <c r="G79" s="5">
        <f t="shared" si="12"/>
        <v>34163</v>
      </c>
      <c r="H79" s="11">
        <v>0</v>
      </c>
      <c r="I79" s="11">
        <v>34379.728356024396</v>
      </c>
      <c r="J79" s="11">
        <f t="shared" si="11"/>
        <v>34379.728356024396</v>
      </c>
      <c r="K79" s="11">
        <v>0</v>
      </c>
      <c r="L79" s="11">
        <v>0</v>
      </c>
      <c r="M79" s="11">
        <v>0</v>
      </c>
      <c r="N79" s="70">
        <v>1784.13</v>
      </c>
      <c r="O79" s="11">
        <f t="shared" si="7"/>
        <v>2000.858356024396</v>
      </c>
      <c r="Q79" s="11">
        <f t="shared" si="8"/>
        <v>1784.13</v>
      </c>
      <c r="S79" s="11">
        <f t="shared" si="10"/>
        <v>-1784.13</v>
      </c>
      <c r="T79" s="11">
        <f t="shared" si="6"/>
        <v>0</v>
      </c>
      <c r="AI79" s="17" t="s">
        <v>393</v>
      </c>
      <c r="AJ79" s="11">
        <v>0</v>
      </c>
      <c r="AK79" s="11">
        <v>23249</v>
      </c>
      <c r="AM79" s="11">
        <v>0</v>
      </c>
      <c r="AN79" s="11">
        <v>0</v>
      </c>
      <c r="AO79" s="11">
        <v>0</v>
      </c>
      <c r="AP79" s="11">
        <v>0</v>
      </c>
      <c r="AQ79" s="11">
        <v>23249</v>
      </c>
      <c r="AR79" s="11">
        <v>0</v>
      </c>
      <c r="AS79" s="11">
        <v>23249</v>
      </c>
    </row>
    <row r="80" spans="1:45">
      <c r="A80" s="3">
        <v>77</v>
      </c>
      <c r="B80" s="3">
        <v>0</v>
      </c>
      <c r="C80" s="4" t="s">
        <v>136</v>
      </c>
      <c r="D80" t="s">
        <v>137</v>
      </c>
      <c r="E80" s="5">
        <v>7417246</v>
      </c>
      <c r="F80" s="5">
        <v>143734</v>
      </c>
      <c r="G80" s="5">
        <f t="shared" si="12"/>
        <v>7560980</v>
      </c>
      <c r="H80" s="11">
        <v>143238.47298348148</v>
      </c>
      <c r="I80" s="11">
        <v>7417201.4842332574</v>
      </c>
      <c r="J80" s="11">
        <f t="shared" si="11"/>
        <v>7560439.9572167387</v>
      </c>
      <c r="K80" s="11">
        <v>0</v>
      </c>
      <c r="L80" s="11">
        <v>0</v>
      </c>
      <c r="M80" s="11">
        <v>0</v>
      </c>
      <c r="N80" s="70">
        <v>993878.48</v>
      </c>
      <c r="O80" s="11">
        <f t="shared" si="7"/>
        <v>993338.4372167387</v>
      </c>
      <c r="Q80" s="11">
        <f t="shared" si="8"/>
        <v>993878.48</v>
      </c>
      <c r="S80" s="11">
        <f t="shared" si="10"/>
        <v>-993878.48</v>
      </c>
      <c r="T80" s="11">
        <f t="shared" si="6"/>
        <v>0</v>
      </c>
      <c r="AI80" s="17" t="s">
        <v>141</v>
      </c>
      <c r="AJ80" s="11">
        <v>0</v>
      </c>
      <c r="AK80" s="11">
        <v>738.52</v>
      </c>
      <c r="AM80" s="11">
        <v>31524.496175256168</v>
      </c>
      <c r="AN80" s="11">
        <v>0</v>
      </c>
      <c r="AO80" s="11">
        <v>0</v>
      </c>
      <c r="AP80" s="11">
        <v>31524</v>
      </c>
      <c r="AQ80" s="11">
        <v>32262.52</v>
      </c>
      <c r="AR80" s="11">
        <v>31525</v>
      </c>
      <c r="AS80" s="11">
        <v>737.52000000000044</v>
      </c>
    </row>
    <row r="81" spans="1:45">
      <c r="A81" s="3">
        <v>78</v>
      </c>
      <c r="B81" s="3">
        <v>0</v>
      </c>
      <c r="C81" s="4" t="s">
        <v>138</v>
      </c>
      <c r="D81" t="s">
        <v>139</v>
      </c>
      <c r="E81" s="5">
        <v>728707</v>
      </c>
      <c r="F81" s="5">
        <v>0</v>
      </c>
      <c r="G81" s="5">
        <f t="shared" si="12"/>
        <v>728707</v>
      </c>
      <c r="H81" s="11">
        <v>0</v>
      </c>
      <c r="I81" s="11">
        <v>728810.07936457929</v>
      </c>
      <c r="J81" s="11">
        <f t="shared" si="11"/>
        <v>728810.07936457929</v>
      </c>
      <c r="K81" s="11">
        <v>0</v>
      </c>
      <c r="L81" s="11">
        <v>0</v>
      </c>
      <c r="M81" s="11">
        <v>0</v>
      </c>
      <c r="N81" s="70">
        <v>221108.34</v>
      </c>
      <c r="O81" s="11">
        <f t="shared" si="7"/>
        <v>221211.41936457928</v>
      </c>
      <c r="Q81" s="11">
        <f t="shared" si="8"/>
        <v>221108.34</v>
      </c>
      <c r="S81" s="11">
        <f t="shared" si="10"/>
        <v>-221108.34</v>
      </c>
      <c r="T81" s="11">
        <f t="shared" si="6"/>
        <v>0</v>
      </c>
      <c r="AI81" s="17" t="s">
        <v>143</v>
      </c>
      <c r="AJ81" s="11">
        <v>0</v>
      </c>
      <c r="AK81" s="11">
        <v>94360.43</v>
      </c>
      <c r="AM81" s="11">
        <v>292014.55032891338</v>
      </c>
      <c r="AN81" s="11">
        <v>0</v>
      </c>
      <c r="AO81" s="11">
        <v>0</v>
      </c>
      <c r="AP81" s="11">
        <v>292015</v>
      </c>
      <c r="AQ81" s="11">
        <v>386375.43</v>
      </c>
      <c r="AR81" s="11">
        <v>293703</v>
      </c>
      <c r="AS81" s="11">
        <v>92672.43</v>
      </c>
    </row>
    <row r="82" spans="1:45">
      <c r="A82" s="3">
        <v>79</v>
      </c>
      <c r="B82" s="3">
        <v>1</v>
      </c>
      <c r="C82" s="4" t="s">
        <v>247</v>
      </c>
      <c r="D82" t="s">
        <v>283</v>
      </c>
      <c r="E82" s="5">
        <v>23021</v>
      </c>
      <c r="F82" s="5">
        <v>0</v>
      </c>
      <c r="G82" s="5">
        <f>(E82+F82)*0</f>
        <v>0</v>
      </c>
      <c r="H82" s="11">
        <v>0</v>
      </c>
      <c r="I82" s="11">
        <v>0</v>
      </c>
      <c r="J82" s="11">
        <f t="shared" si="11"/>
        <v>0</v>
      </c>
      <c r="K82" s="11">
        <v>0</v>
      </c>
      <c r="L82" s="11">
        <v>0</v>
      </c>
      <c r="M82" s="11">
        <v>0</v>
      </c>
      <c r="N82" s="70">
        <f>23249*0</f>
        <v>0</v>
      </c>
      <c r="O82" s="11">
        <f t="shared" si="7"/>
        <v>0</v>
      </c>
      <c r="Q82" s="11">
        <f t="shared" si="8"/>
        <v>0</v>
      </c>
      <c r="S82" s="11">
        <f t="shared" si="10"/>
        <v>0</v>
      </c>
      <c r="T82" s="11">
        <f t="shared" ref="T82:T145" si="13">S82+Q82</f>
        <v>0</v>
      </c>
      <c r="AI82" s="17" t="s">
        <v>145</v>
      </c>
      <c r="AJ82" s="11">
        <v>0</v>
      </c>
      <c r="AK82" s="11">
        <v>0</v>
      </c>
      <c r="AM82" s="11">
        <v>41630.962601389416</v>
      </c>
      <c r="AN82" s="11">
        <v>0</v>
      </c>
      <c r="AO82" s="11">
        <v>0</v>
      </c>
      <c r="AP82" s="11">
        <v>41631</v>
      </c>
      <c r="AQ82" s="11">
        <v>41631</v>
      </c>
      <c r="AR82" s="11">
        <v>0</v>
      </c>
      <c r="AS82" s="11">
        <v>41631</v>
      </c>
    </row>
    <row r="83" spans="1:45">
      <c r="A83" s="3">
        <v>80</v>
      </c>
      <c r="B83" s="3">
        <v>0</v>
      </c>
      <c r="C83" s="4" t="s">
        <v>140</v>
      </c>
      <c r="D83" t="s">
        <v>141</v>
      </c>
      <c r="E83" s="5">
        <v>31525</v>
      </c>
      <c r="F83" s="5">
        <v>0</v>
      </c>
      <c r="G83" s="5">
        <f t="shared" si="12"/>
        <v>31525</v>
      </c>
      <c r="H83" s="11">
        <v>0</v>
      </c>
      <c r="I83" s="11">
        <v>31524.496175256168</v>
      </c>
      <c r="J83" s="11">
        <f t="shared" si="11"/>
        <v>31524.496175256168</v>
      </c>
      <c r="K83" s="11">
        <v>0</v>
      </c>
      <c r="L83" s="11">
        <v>0</v>
      </c>
      <c r="M83" s="11">
        <v>0</v>
      </c>
      <c r="N83" s="70">
        <v>738.52</v>
      </c>
      <c r="O83" s="11">
        <f t="shared" si="7"/>
        <v>738.01617525616848</v>
      </c>
      <c r="Q83" s="11">
        <f t="shared" si="8"/>
        <v>738.52</v>
      </c>
      <c r="S83" s="11">
        <f t="shared" si="10"/>
        <v>-738.52</v>
      </c>
      <c r="T83" s="11">
        <f t="shared" si="13"/>
        <v>0</v>
      </c>
      <c r="AI83" s="17" t="s">
        <v>147</v>
      </c>
      <c r="AJ83" s="11">
        <v>0</v>
      </c>
      <c r="AK83" s="11">
        <v>206559.85</v>
      </c>
      <c r="AM83" s="11">
        <v>2409789.787580363</v>
      </c>
      <c r="AN83" s="11">
        <v>0</v>
      </c>
      <c r="AO83" s="11">
        <v>0</v>
      </c>
      <c r="AP83" s="11">
        <v>2409790</v>
      </c>
      <c r="AQ83" s="11">
        <v>2616349.85</v>
      </c>
      <c r="AR83" s="11">
        <v>2431418</v>
      </c>
      <c r="AS83" s="11">
        <v>184931.85000000009</v>
      </c>
    </row>
    <row r="84" spans="1:45">
      <c r="A84" s="3">
        <v>81</v>
      </c>
      <c r="B84" s="3">
        <v>0</v>
      </c>
      <c r="C84" s="4" t="s">
        <v>142</v>
      </c>
      <c r="D84" t="s">
        <v>143</v>
      </c>
      <c r="E84" s="5">
        <v>293703</v>
      </c>
      <c r="F84" s="5">
        <v>0</v>
      </c>
      <c r="G84" s="5">
        <f t="shared" si="12"/>
        <v>293703</v>
      </c>
      <c r="H84" s="11">
        <v>0</v>
      </c>
      <c r="I84" s="11">
        <v>292014.55032891338</v>
      </c>
      <c r="J84" s="11">
        <f t="shared" si="11"/>
        <v>292014.55032891338</v>
      </c>
      <c r="K84" s="11">
        <v>0</v>
      </c>
      <c r="L84" s="11">
        <v>0</v>
      </c>
      <c r="M84" s="11">
        <v>0</v>
      </c>
      <c r="N84" s="70">
        <v>94360.43</v>
      </c>
      <c r="O84" s="11">
        <f t="shared" si="7"/>
        <v>92671.980328913371</v>
      </c>
      <c r="Q84" s="11">
        <f t="shared" si="8"/>
        <v>94360.43</v>
      </c>
      <c r="S84" s="11">
        <f t="shared" si="10"/>
        <v>-94360.43</v>
      </c>
      <c r="T84" s="11">
        <f t="shared" si="13"/>
        <v>0</v>
      </c>
      <c r="AI84" s="17" t="s">
        <v>149</v>
      </c>
      <c r="AJ84" s="11">
        <v>0</v>
      </c>
      <c r="AK84" s="11">
        <v>1279.54</v>
      </c>
      <c r="AM84" s="11">
        <v>54784.258289072321</v>
      </c>
      <c r="AN84" s="11">
        <v>0</v>
      </c>
      <c r="AO84" s="11">
        <v>0</v>
      </c>
      <c r="AP84" s="11">
        <v>54784</v>
      </c>
      <c r="AQ84" s="11">
        <v>56063.54</v>
      </c>
      <c r="AR84" s="11">
        <v>54896</v>
      </c>
      <c r="AS84" s="11">
        <v>1167.5400000000009</v>
      </c>
    </row>
    <row r="85" spans="1:45">
      <c r="A85" s="3">
        <v>82</v>
      </c>
      <c r="B85" s="3">
        <v>0</v>
      </c>
      <c r="C85" s="4" t="s">
        <v>144</v>
      </c>
      <c r="D85" t="s">
        <v>145</v>
      </c>
      <c r="E85" s="5">
        <v>41631</v>
      </c>
      <c r="F85" s="5">
        <v>0</v>
      </c>
      <c r="G85" s="5">
        <f t="shared" si="12"/>
        <v>41631</v>
      </c>
      <c r="H85" s="11">
        <v>0</v>
      </c>
      <c r="I85" s="11">
        <v>41630.962601389416</v>
      </c>
      <c r="J85" s="11">
        <f t="shared" si="11"/>
        <v>41630.962601389416</v>
      </c>
      <c r="K85" s="11">
        <v>0</v>
      </c>
      <c r="L85" s="11">
        <v>0</v>
      </c>
      <c r="M85" s="11">
        <v>0</v>
      </c>
      <c r="N85" s="70">
        <v>0</v>
      </c>
      <c r="O85" s="11">
        <f t="shared" si="7"/>
        <v>-3.7398610584205016E-2</v>
      </c>
      <c r="Q85" s="11">
        <f t="shared" si="8"/>
        <v>0</v>
      </c>
      <c r="S85" s="11">
        <f t="shared" si="10"/>
        <v>0</v>
      </c>
      <c r="T85" s="11">
        <f t="shared" si="13"/>
        <v>0</v>
      </c>
      <c r="AI85" s="17" t="s">
        <v>151</v>
      </c>
      <c r="AJ85" s="11">
        <v>0</v>
      </c>
      <c r="AK85" s="11">
        <v>82974.97</v>
      </c>
      <c r="AM85" s="11">
        <v>528081.81633765448</v>
      </c>
      <c r="AN85" s="11">
        <v>13481.268045504139</v>
      </c>
      <c r="AO85" s="11">
        <v>0</v>
      </c>
      <c r="AP85" s="11">
        <v>541563</v>
      </c>
      <c r="AQ85" s="11">
        <v>624537.97</v>
      </c>
      <c r="AR85" s="11">
        <v>541613</v>
      </c>
      <c r="AS85" s="11">
        <v>82924.969999999972</v>
      </c>
    </row>
    <row r="86" spans="1:45">
      <c r="A86" s="3">
        <v>83</v>
      </c>
      <c r="B86" s="3">
        <v>0</v>
      </c>
      <c r="C86" s="4" t="s">
        <v>146</v>
      </c>
      <c r="D86" t="s">
        <v>147</v>
      </c>
      <c r="E86" s="5">
        <v>2431418</v>
      </c>
      <c r="F86" s="5">
        <v>0</v>
      </c>
      <c r="G86" s="5">
        <f t="shared" si="12"/>
        <v>2431418</v>
      </c>
      <c r="H86" s="11">
        <v>0</v>
      </c>
      <c r="I86" s="11">
        <v>2409789.787580363</v>
      </c>
      <c r="J86" s="11">
        <f t="shared" si="11"/>
        <v>2409789.787580363</v>
      </c>
      <c r="K86" s="11">
        <v>0</v>
      </c>
      <c r="L86" s="11">
        <v>0</v>
      </c>
      <c r="M86" s="11">
        <v>0</v>
      </c>
      <c r="N86" s="70">
        <v>206559.85</v>
      </c>
      <c r="O86" s="11">
        <f t="shared" si="7"/>
        <v>184931.63758036299</v>
      </c>
      <c r="Q86" s="11">
        <f t="shared" si="8"/>
        <v>206559.85</v>
      </c>
      <c r="S86" s="11">
        <f t="shared" si="10"/>
        <v>-206559.85</v>
      </c>
      <c r="T86" s="11">
        <f t="shared" si="13"/>
        <v>0</v>
      </c>
      <c r="AI86" s="17" t="s">
        <v>153</v>
      </c>
      <c r="AJ86" s="11">
        <v>0</v>
      </c>
      <c r="AK86" s="11">
        <v>20427.36</v>
      </c>
      <c r="AM86" s="11">
        <v>404236.6872561936</v>
      </c>
      <c r="AN86" s="11">
        <v>0</v>
      </c>
      <c r="AO86" s="11">
        <v>0</v>
      </c>
      <c r="AP86" s="11">
        <v>404237</v>
      </c>
      <c r="AQ86" s="11">
        <v>424664.36</v>
      </c>
      <c r="AR86" s="11">
        <v>404239</v>
      </c>
      <c r="AS86" s="11">
        <v>20425.359999999986</v>
      </c>
    </row>
    <row r="87" spans="1:45">
      <c r="A87" s="3">
        <v>84</v>
      </c>
      <c r="B87" s="3">
        <v>0</v>
      </c>
      <c r="C87" s="4" t="s">
        <v>148</v>
      </c>
      <c r="D87" t="s">
        <v>149</v>
      </c>
      <c r="E87" s="5">
        <v>54896</v>
      </c>
      <c r="F87" s="5">
        <v>0</v>
      </c>
      <c r="G87" s="5">
        <f t="shared" si="12"/>
        <v>54896</v>
      </c>
      <c r="H87" s="11">
        <v>0</v>
      </c>
      <c r="I87" s="11">
        <v>54784.258289072321</v>
      </c>
      <c r="J87" s="11">
        <f t="shared" si="11"/>
        <v>54784.258289072321</v>
      </c>
      <c r="K87" s="11">
        <v>0</v>
      </c>
      <c r="L87" s="11">
        <v>0</v>
      </c>
      <c r="M87" s="11">
        <v>0</v>
      </c>
      <c r="N87" s="70">
        <v>1279.54</v>
      </c>
      <c r="O87" s="11">
        <f t="shared" si="7"/>
        <v>1167.7982890723206</v>
      </c>
      <c r="Q87" s="11">
        <f t="shared" si="8"/>
        <v>1279.54</v>
      </c>
      <c r="S87" s="11">
        <f t="shared" si="10"/>
        <v>-1279.54</v>
      </c>
      <c r="T87" s="11">
        <f t="shared" si="13"/>
        <v>0</v>
      </c>
      <c r="AI87" s="17" t="s">
        <v>155</v>
      </c>
      <c r="AJ87" s="11">
        <v>8000</v>
      </c>
      <c r="AK87" s="11">
        <v>244.89999999999964</v>
      </c>
      <c r="AM87" s="11">
        <v>20744.347149345562</v>
      </c>
      <c r="AN87" s="11">
        <v>0</v>
      </c>
      <c r="AO87" s="11">
        <v>0</v>
      </c>
      <c r="AP87" s="11">
        <v>20744</v>
      </c>
      <c r="AQ87" s="11">
        <v>28988.9</v>
      </c>
      <c r="AR87" s="11">
        <v>16744</v>
      </c>
      <c r="AS87" s="11">
        <v>12244.900000000001</v>
      </c>
    </row>
    <row r="88" spans="1:45">
      <c r="A88" s="3">
        <v>85</v>
      </c>
      <c r="B88" s="3">
        <v>0</v>
      </c>
      <c r="C88" s="4" t="s">
        <v>150</v>
      </c>
      <c r="D88" t="s">
        <v>151</v>
      </c>
      <c r="E88" s="5">
        <v>528085</v>
      </c>
      <c r="F88" s="5">
        <v>13528</v>
      </c>
      <c r="G88" s="5">
        <f t="shared" si="12"/>
        <v>541613</v>
      </c>
      <c r="H88" s="11">
        <v>13481.268045504139</v>
      </c>
      <c r="I88" s="11">
        <v>528081.81633765448</v>
      </c>
      <c r="J88" s="11">
        <f t="shared" si="11"/>
        <v>541563.0843831586</v>
      </c>
      <c r="K88" s="11">
        <v>0</v>
      </c>
      <c r="L88" s="11">
        <v>0</v>
      </c>
      <c r="M88" s="11">
        <v>0</v>
      </c>
      <c r="N88" s="70">
        <v>82974.97</v>
      </c>
      <c r="O88" s="11">
        <f t="shared" si="7"/>
        <v>82925.054383158596</v>
      </c>
      <c r="Q88" s="11">
        <f t="shared" si="8"/>
        <v>82974.97</v>
      </c>
      <c r="S88" s="11">
        <f t="shared" si="10"/>
        <v>-82974.97</v>
      </c>
      <c r="T88" s="11">
        <f t="shared" si="13"/>
        <v>0</v>
      </c>
      <c r="AI88" s="17" t="s">
        <v>156</v>
      </c>
      <c r="AJ88" s="11">
        <v>0</v>
      </c>
      <c r="AK88" s="11">
        <v>4512.2</v>
      </c>
      <c r="AM88" s="11">
        <v>99269.282568983399</v>
      </c>
      <c r="AN88" s="11">
        <v>0</v>
      </c>
      <c r="AO88" s="11">
        <v>0</v>
      </c>
      <c r="AP88" s="11">
        <v>99269</v>
      </c>
      <c r="AQ88" s="11">
        <v>103781.2</v>
      </c>
      <c r="AR88" s="11">
        <v>95242</v>
      </c>
      <c r="AS88" s="11">
        <v>8539.1999999999971</v>
      </c>
    </row>
    <row r="89" spans="1:45">
      <c r="A89" s="3">
        <v>86</v>
      </c>
      <c r="B89" s="3">
        <v>0</v>
      </c>
      <c r="C89" s="4" t="s">
        <v>152</v>
      </c>
      <c r="D89" t="s">
        <v>153</v>
      </c>
      <c r="E89" s="5">
        <v>404239</v>
      </c>
      <c r="F89" s="5">
        <v>0</v>
      </c>
      <c r="G89" s="5">
        <f t="shared" si="12"/>
        <v>404239</v>
      </c>
      <c r="H89" s="11">
        <v>0</v>
      </c>
      <c r="I89" s="11">
        <v>404236.6872561936</v>
      </c>
      <c r="J89" s="11">
        <f t="shared" si="11"/>
        <v>404236.6872561936</v>
      </c>
      <c r="K89" s="11">
        <v>0</v>
      </c>
      <c r="L89" s="11">
        <v>0</v>
      </c>
      <c r="M89" s="11">
        <v>0</v>
      </c>
      <c r="N89" s="70">
        <v>20427.36</v>
      </c>
      <c r="O89" s="11">
        <f t="shared" si="7"/>
        <v>20425.047256193604</v>
      </c>
      <c r="Q89" s="11">
        <f t="shared" si="8"/>
        <v>20427.36</v>
      </c>
      <c r="S89" s="11">
        <f t="shared" si="10"/>
        <v>-20427.36</v>
      </c>
      <c r="T89" s="11">
        <f t="shared" si="13"/>
        <v>0</v>
      </c>
      <c r="AI89" s="17" t="s">
        <v>158</v>
      </c>
      <c r="AJ89" s="11">
        <v>0</v>
      </c>
      <c r="AK89" s="11">
        <v>0</v>
      </c>
      <c r="AM89" s="11">
        <v>39516.627131261776</v>
      </c>
      <c r="AN89" s="11">
        <v>0</v>
      </c>
      <c r="AO89" s="11">
        <v>0</v>
      </c>
      <c r="AP89" s="11">
        <v>39517</v>
      </c>
      <c r="AQ89" s="11">
        <v>39517</v>
      </c>
      <c r="AR89" s="11">
        <v>39517</v>
      </c>
      <c r="AS89" s="11">
        <v>0</v>
      </c>
    </row>
    <row r="90" spans="1:45">
      <c r="A90" s="3">
        <v>87</v>
      </c>
      <c r="B90" s="3">
        <v>1</v>
      </c>
      <c r="C90" s="4" t="s">
        <v>248</v>
      </c>
      <c r="D90" t="s">
        <v>282</v>
      </c>
      <c r="E90" s="5">
        <v>28392</v>
      </c>
      <c r="F90" s="5">
        <v>0</v>
      </c>
      <c r="G90" s="5">
        <f>E90+F90</f>
        <v>28392</v>
      </c>
      <c r="H90" s="11">
        <v>0</v>
      </c>
      <c r="I90" s="11">
        <v>0</v>
      </c>
      <c r="J90" s="11">
        <f t="shared" si="11"/>
        <v>0</v>
      </c>
      <c r="K90" s="11">
        <v>0</v>
      </c>
      <c r="L90" s="11">
        <v>0</v>
      </c>
      <c r="M90" s="11">
        <v>0</v>
      </c>
      <c r="N90" s="70">
        <v>0</v>
      </c>
      <c r="O90" s="11">
        <f t="shared" ref="O90:O151" si="14">((I90-G90)+(H90-F90)+N90+L90)*0+(J90-G90)+L90+N90</f>
        <v>-28392</v>
      </c>
      <c r="Q90" s="11">
        <f t="shared" si="8"/>
        <v>0</v>
      </c>
      <c r="S90" s="11">
        <f t="shared" si="10"/>
        <v>0</v>
      </c>
      <c r="T90" s="11">
        <f t="shared" si="13"/>
        <v>0</v>
      </c>
      <c r="AI90" s="17" t="s">
        <v>394</v>
      </c>
      <c r="AJ90" s="11">
        <v>0</v>
      </c>
      <c r="AK90" s="11">
        <v>9485</v>
      </c>
      <c r="AM90" s="11">
        <v>67765.376944164556</v>
      </c>
      <c r="AN90" s="11">
        <v>0</v>
      </c>
      <c r="AO90" s="11">
        <v>0</v>
      </c>
      <c r="AP90" s="11">
        <v>67765</v>
      </c>
      <c r="AQ90" s="11">
        <v>77250</v>
      </c>
      <c r="AR90" s="11">
        <v>67810</v>
      </c>
      <c r="AS90" s="11">
        <v>9440</v>
      </c>
    </row>
    <row r="91" spans="1:45">
      <c r="A91" s="3">
        <v>88</v>
      </c>
      <c r="B91" s="3">
        <v>0</v>
      </c>
      <c r="C91" s="4" t="s">
        <v>154</v>
      </c>
      <c r="D91" t="s">
        <v>155</v>
      </c>
      <c r="E91" s="5">
        <v>16744</v>
      </c>
      <c r="F91" s="5">
        <v>0</v>
      </c>
      <c r="G91" s="5">
        <f t="shared" si="12"/>
        <v>16744</v>
      </c>
      <c r="H91" s="11">
        <v>0</v>
      </c>
      <c r="I91" s="11">
        <v>20744.347149345562</v>
      </c>
      <c r="J91" s="11">
        <f t="shared" si="11"/>
        <v>20744.347149345562</v>
      </c>
      <c r="K91" s="11">
        <v>0</v>
      </c>
      <c r="L91" s="11">
        <v>8000</v>
      </c>
      <c r="M91" s="11">
        <v>4000</v>
      </c>
      <c r="N91" s="70">
        <v>244.89999999999964</v>
      </c>
      <c r="O91" s="11">
        <f t="shared" si="14"/>
        <v>12245.247149345561</v>
      </c>
      <c r="Q91" s="11">
        <f t="shared" si="8"/>
        <v>8244.9</v>
      </c>
      <c r="S91" s="11">
        <f t="shared" si="10"/>
        <v>-8244.9</v>
      </c>
      <c r="T91" s="11">
        <f t="shared" si="13"/>
        <v>0</v>
      </c>
      <c r="AI91" s="17" t="s">
        <v>162</v>
      </c>
      <c r="AJ91" s="11">
        <v>0</v>
      </c>
      <c r="AK91" s="11">
        <v>2839.51</v>
      </c>
      <c r="AM91" s="11">
        <v>72189.869398606563</v>
      </c>
      <c r="AN91" s="11">
        <v>0</v>
      </c>
      <c r="AO91" s="11">
        <v>0</v>
      </c>
      <c r="AP91" s="11">
        <v>72190</v>
      </c>
      <c r="AQ91" s="11">
        <v>75029.509999999995</v>
      </c>
      <c r="AR91" s="11">
        <v>72114</v>
      </c>
      <c r="AS91" s="11">
        <v>2915.5099999999948</v>
      </c>
    </row>
    <row r="92" spans="1:45">
      <c r="A92" s="3">
        <v>89</v>
      </c>
      <c r="B92" s="3">
        <v>1</v>
      </c>
      <c r="C92" s="4">
        <v>547</v>
      </c>
      <c r="D92" t="s">
        <v>156</v>
      </c>
      <c r="E92" s="5">
        <v>95242</v>
      </c>
      <c r="F92" s="5">
        <v>0</v>
      </c>
      <c r="G92" s="5">
        <f t="shared" si="12"/>
        <v>95242</v>
      </c>
      <c r="H92" s="11">
        <v>0</v>
      </c>
      <c r="I92" s="11">
        <v>99269.282568983399</v>
      </c>
      <c r="J92" s="11">
        <f t="shared" si="11"/>
        <v>99269.282568983399</v>
      </c>
      <c r="K92" s="11">
        <v>0</v>
      </c>
      <c r="L92" s="11">
        <v>0</v>
      </c>
      <c r="M92" s="11">
        <v>0</v>
      </c>
      <c r="N92" s="70">
        <v>4512.2</v>
      </c>
      <c r="O92" s="11">
        <f t="shared" si="14"/>
        <v>8539.4825689833997</v>
      </c>
      <c r="Q92" s="11">
        <f t="shared" si="8"/>
        <v>4512.2</v>
      </c>
      <c r="S92" s="11">
        <f t="shared" si="10"/>
        <v>-4512.2000000000007</v>
      </c>
      <c r="T92" s="11">
        <f t="shared" si="13"/>
        <v>0</v>
      </c>
      <c r="AI92" s="17" t="s">
        <v>395</v>
      </c>
      <c r="AJ92" s="11">
        <v>0</v>
      </c>
      <c r="AK92" s="11">
        <v>0</v>
      </c>
      <c r="AM92" s="11">
        <v>107251.6283925083</v>
      </c>
      <c r="AN92" s="11">
        <v>0</v>
      </c>
      <c r="AO92" s="11">
        <v>0</v>
      </c>
      <c r="AP92" s="11">
        <v>107252</v>
      </c>
      <c r="AQ92" s="11">
        <v>107252</v>
      </c>
      <c r="AR92" s="11">
        <v>107252</v>
      </c>
      <c r="AS92" s="11">
        <v>0</v>
      </c>
    </row>
    <row r="93" spans="1:45">
      <c r="A93" s="3">
        <v>90</v>
      </c>
      <c r="B93" s="3">
        <v>1</v>
      </c>
      <c r="C93" s="4" t="s">
        <v>157</v>
      </c>
      <c r="D93" t="s">
        <v>158</v>
      </c>
      <c r="E93" s="5">
        <v>39517</v>
      </c>
      <c r="F93" s="5">
        <v>0</v>
      </c>
      <c r="G93" s="5">
        <f t="shared" si="12"/>
        <v>39517</v>
      </c>
      <c r="H93" s="11">
        <v>0</v>
      </c>
      <c r="I93" s="11">
        <v>39516.627131261776</v>
      </c>
      <c r="J93" s="11">
        <f t="shared" si="11"/>
        <v>39516.627131261776</v>
      </c>
      <c r="K93" s="11">
        <v>0</v>
      </c>
      <c r="L93" s="11">
        <v>0</v>
      </c>
      <c r="M93" s="11">
        <v>0</v>
      </c>
      <c r="N93" s="70">
        <v>0</v>
      </c>
      <c r="O93" s="11">
        <f t="shared" si="14"/>
        <v>-0.37286873822449706</v>
      </c>
      <c r="Q93" s="11">
        <f t="shared" si="8"/>
        <v>0</v>
      </c>
      <c r="S93" s="11">
        <f t="shared" si="10"/>
        <v>0</v>
      </c>
      <c r="T93" s="11">
        <f t="shared" si="13"/>
        <v>0</v>
      </c>
      <c r="AI93" s="17" t="s">
        <v>396</v>
      </c>
      <c r="AJ93" s="11">
        <v>0</v>
      </c>
      <c r="AK93" s="11">
        <v>0</v>
      </c>
      <c r="AM93" s="11">
        <v>48047.374576007605</v>
      </c>
      <c r="AN93" s="11">
        <v>0</v>
      </c>
      <c r="AO93" s="11">
        <v>0</v>
      </c>
      <c r="AP93" s="11">
        <v>48047</v>
      </c>
      <c r="AQ93" s="11">
        <v>48047</v>
      </c>
      <c r="AR93" s="11">
        <v>48168</v>
      </c>
      <c r="AS93" s="11">
        <v>-121</v>
      </c>
    </row>
    <row r="94" spans="1:45">
      <c r="A94" s="3">
        <v>91</v>
      </c>
      <c r="B94" s="3">
        <v>0</v>
      </c>
      <c r="C94" s="4" t="s">
        <v>159</v>
      </c>
      <c r="D94" t="s">
        <v>160</v>
      </c>
      <c r="E94" s="5">
        <v>67810</v>
      </c>
      <c r="F94" s="5">
        <v>0</v>
      </c>
      <c r="G94" s="5">
        <f t="shared" si="12"/>
        <v>67810</v>
      </c>
      <c r="H94" s="11">
        <v>0</v>
      </c>
      <c r="I94" s="11">
        <v>67765.376944164556</v>
      </c>
      <c r="J94" s="11">
        <f t="shared" si="11"/>
        <v>67765.376944164556</v>
      </c>
      <c r="K94" s="11">
        <v>0</v>
      </c>
      <c r="L94" s="11">
        <v>0</v>
      </c>
      <c r="M94" s="11">
        <v>0</v>
      </c>
      <c r="N94" s="70">
        <v>9485</v>
      </c>
      <c r="O94" s="11">
        <f t="shared" si="14"/>
        <v>9440.3769441645563</v>
      </c>
      <c r="Q94" s="11">
        <f t="shared" si="8"/>
        <v>9485</v>
      </c>
      <c r="S94" s="11">
        <f t="shared" si="10"/>
        <v>-9485</v>
      </c>
      <c r="T94" s="11">
        <f t="shared" si="13"/>
        <v>0</v>
      </c>
      <c r="AI94" s="17" t="s">
        <v>166</v>
      </c>
      <c r="AJ94" s="11">
        <v>0</v>
      </c>
      <c r="AK94" s="11">
        <v>23195.88</v>
      </c>
      <c r="AM94" s="11">
        <v>175206.98867250324</v>
      </c>
      <c r="AN94" s="11">
        <v>0</v>
      </c>
      <c r="AO94" s="11">
        <v>0</v>
      </c>
      <c r="AP94" s="11">
        <v>175207</v>
      </c>
      <c r="AQ94" s="11">
        <v>198402.88</v>
      </c>
      <c r="AR94" s="11">
        <v>175208</v>
      </c>
      <c r="AS94" s="11">
        <v>23194.880000000005</v>
      </c>
    </row>
    <row r="95" spans="1:45">
      <c r="A95" s="3">
        <v>92</v>
      </c>
      <c r="B95" s="3">
        <v>0</v>
      </c>
      <c r="C95" s="4" t="s">
        <v>161</v>
      </c>
      <c r="D95" t="s">
        <v>162</v>
      </c>
      <c r="E95" s="5">
        <v>72114</v>
      </c>
      <c r="F95" s="5">
        <v>0</v>
      </c>
      <c r="G95" s="5">
        <f t="shared" si="12"/>
        <v>72114</v>
      </c>
      <c r="H95" s="11">
        <v>0</v>
      </c>
      <c r="I95" s="11">
        <v>72189.869398606563</v>
      </c>
      <c r="J95" s="11">
        <f t="shared" si="11"/>
        <v>72189.869398606563</v>
      </c>
      <c r="K95" s="11">
        <v>0</v>
      </c>
      <c r="L95" s="11">
        <v>0</v>
      </c>
      <c r="M95" s="11">
        <v>0</v>
      </c>
      <c r="N95" s="70">
        <v>2839.51</v>
      </c>
      <c r="O95" s="11">
        <f t="shared" si="14"/>
        <v>2915.379398606563</v>
      </c>
      <c r="Q95" s="11">
        <f t="shared" si="8"/>
        <v>2839.51</v>
      </c>
      <c r="S95" s="11">
        <f t="shared" si="10"/>
        <v>-2839.51</v>
      </c>
      <c r="T95" s="11">
        <f t="shared" si="13"/>
        <v>0</v>
      </c>
      <c r="AI95" s="17" t="s">
        <v>397</v>
      </c>
      <c r="AJ95" s="11">
        <v>0</v>
      </c>
      <c r="AK95" s="11">
        <v>111886.06</v>
      </c>
      <c r="AM95" s="11">
        <v>675810.95817677293</v>
      </c>
      <c r="AN95" s="11">
        <v>0</v>
      </c>
      <c r="AO95" s="11">
        <v>0</v>
      </c>
      <c r="AP95" s="11">
        <v>675811</v>
      </c>
      <c r="AQ95" s="11">
        <v>787697.06</v>
      </c>
      <c r="AR95" s="11">
        <v>675815</v>
      </c>
      <c r="AS95" s="11">
        <v>111882.06000000006</v>
      </c>
    </row>
    <row r="96" spans="1:45">
      <c r="A96" s="3">
        <v>93</v>
      </c>
      <c r="B96" s="3">
        <v>1</v>
      </c>
      <c r="C96" s="4">
        <v>542</v>
      </c>
      <c r="D96" t="s">
        <v>163</v>
      </c>
      <c r="E96" s="5">
        <v>107252</v>
      </c>
      <c r="F96" s="5">
        <v>0</v>
      </c>
      <c r="G96" s="5">
        <f t="shared" si="12"/>
        <v>107252</v>
      </c>
      <c r="H96" s="11">
        <v>0</v>
      </c>
      <c r="I96" s="11">
        <v>107251.6283925083</v>
      </c>
      <c r="J96" s="11">
        <f t="shared" si="11"/>
        <v>107251.6283925083</v>
      </c>
      <c r="K96" s="11">
        <v>0</v>
      </c>
      <c r="L96" s="11">
        <v>0</v>
      </c>
      <c r="M96" s="11">
        <v>0</v>
      </c>
      <c r="N96" s="70">
        <v>0</v>
      </c>
      <c r="O96" s="11">
        <f t="shared" si="14"/>
        <v>-0.37160749170288909</v>
      </c>
      <c r="Q96" s="11">
        <f t="shared" si="8"/>
        <v>0</v>
      </c>
      <c r="S96" s="11">
        <f t="shared" si="10"/>
        <v>0</v>
      </c>
      <c r="T96" s="11">
        <f t="shared" si="13"/>
        <v>0</v>
      </c>
      <c r="AI96" s="17" t="s">
        <v>170</v>
      </c>
      <c r="AJ96" s="11">
        <v>7069</v>
      </c>
      <c r="AK96" s="11">
        <v>0</v>
      </c>
      <c r="AM96" s="11">
        <v>8383.8628226876463</v>
      </c>
      <c r="AN96" s="11">
        <v>0</v>
      </c>
      <c r="AO96" s="11">
        <v>0</v>
      </c>
      <c r="AP96" s="11">
        <v>8384</v>
      </c>
      <c r="AQ96" s="11">
        <v>15453</v>
      </c>
      <c r="AR96" s="11">
        <v>974</v>
      </c>
      <c r="AS96" s="11">
        <v>14479</v>
      </c>
    </row>
    <row r="97" spans="1:45">
      <c r="A97" s="3">
        <v>94</v>
      </c>
      <c r="B97" s="3">
        <v>1</v>
      </c>
      <c r="C97" s="4" t="s">
        <v>164</v>
      </c>
      <c r="D97" t="s">
        <v>284</v>
      </c>
      <c r="E97" s="5">
        <v>48168</v>
      </c>
      <c r="F97" s="5">
        <v>0</v>
      </c>
      <c r="G97" s="5">
        <f t="shared" si="12"/>
        <v>48168</v>
      </c>
      <c r="H97" s="11">
        <v>0</v>
      </c>
      <c r="I97" s="11">
        <v>48047.374576007605</v>
      </c>
      <c r="J97" s="11">
        <f t="shared" si="11"/>
        <v>48047.374576007605</v>
      </c>
      <c r="K97" s="11">
        <v>0</v>
      </c>
      <c r="L97" s="11">
        <v>0</v>
      </c>
      <c r="M97" s="11">
        <v>0</v>
      </c>
      <c r="N97" s="70">
        <v>0</v>
      </c>
      <c r="O97" s="11">
        <f t="shared" si="14"/>
        <v>-120.62542399239464</v>
      </c>
      <c r="Q97" s="11">
        <f t="shared" si="8"/>
        <v>0</v>
      </c>
      <c r="S97" s="11">
        <f t="shared" si="10"/>
        <v>0</v>
      </c>
      <c r="T97" s="11">
        <f t="shared" si="13"/>
        <v>0</v>
      </c>
      <c r="AI97" s="17" t="s">
        <v>172</v>
      </c>
      <c r="AJ97" s="11">
        <v>0</v>
      </c>
      <c r="AK97" s="11">
        <v>35792.04</v>
      </c>
      <c r="AM97" s="11">
        <v>203444.06706087</v>
      </c>
      <c r="AN97" s="11">
        <v>0</v>
      </c>
      <c r="AO97" s="11">
        <v>0</v>
      </c>
      <c r="AP97" s="11">
        <v>203444</v>
      </c>
      <c r="AQ97" s="11">
        <v>239236.04</v>
      </c>
      <c r="AR97" s="11">
        <v>204194</v>
      </c>
      <c r="AS97" s="11">
        <v>35042.040000000008</v>
      </c>
    </row>
    <row r="98" spans="1:45">
      <c r="A98" s="3">
        <v>95</v>
      </c>
      <c r="B98" s="3">
        <v>0</v>
      </c>
      <c r="C98" s="4" t="s">
        <v>165</v>
      </c>
      <c r="D98" t="s">
        <v>166</v>
      </c>
      <c r="E98" s="5">
        <v>175208</v>
      </c>
      <c r="F98" s="5">
        <v>0</v>
      </c>
      <c r="G98" s="5">
        <f t="shared" si="12"/>
        <v>175208</v>
      </c>
      <c r="H98" s="11">
        <v>0</v>
      </c>
      <c r="I98" s="11">
        <v>175206.98867250324</v>
      </c>
      <c r="J98" s="11">
        <f t="shared" si="11"/>
        <v>175206.98867250324</v>
      </c>
      <c r="K98" s="11">
        <v>0</v>
      </c>
      <c r="L98" s="11">
        <v>0</v>
      </c>
      <c r="M98" s="11">
        <v>0</v>
      </c>
      <c r="N98" s="70">
        <v>23195.88</v>
      </c>
      <c r="O98" s="11">
        <f t="shared" si="14"/>
        <v>23194.868672503242</v>
      </c>
      <c r="Q98" s="11">
        <f t="shared" si="8"/>
        <v>23195.88</v>
      </c>
      <c r="S98" s="11">
        <f t="shared" si="10"/>
        <v>-23195.88</v>
      </c>
      <c r="T98" s="11">
        <f t="shared" si="13"/>
        <v>0</v>
      </c>
      <c r="AI98" s="17" t="s">
        <v>398</v>
      </c>
      <c r="AJ98" s="11">
        <v>0</v>
      </c>
      <c r="AK98" s="11">
        <v>19120.91</v>
      </c>
      <c r="AM98" s="11">
        <v>83318.227139866547</v>
      </c>
      <c r="AN98" s="11">
        <v>0</v>
      </c>
      <c r="AO98" s="11">
        <v>-833.18227139866553</v>
      </c>
      <c r="AP98" s="11">
        <v>82485</v>
      </c>
      <c r="AQ98" s="11">
        <v>101605.91</v>
      </c>
      <c r="AR98" s="11">
        <v>83319</v>
      </c>
      <c r="AS98" s="11">
        <v>18286.910000000003</v>
      </c>
    </row>
    <row r="99" spans="1:45">
      <c r="A99" s="3">
        <v>96</v>
      </c>
      <c r="B99" s="3">
        <v>0</v>
      </c>
      <c r="C99" s="4" t="s">
        <v>167</v>
      </c>
      <c r="D99" t="s">
        <v>168</v>
      </c>
      <c r="E99" s="5">
        <v>675815</v>
      </c>
      <c r="F99" s="5">
        <v>0</v>
      </c>
      <c r="G99" s="5">
        <f t="shared" si="12"/>
        <v>675815</v>
      </c>
      <c r="H99" s="11">
        <v>0</v>
      </c>
      <c r="I99" s="11">
        <v>675810.95817677293</v>
      </c>
      <c r="J99" s="11">
        <f t="shared" si="11"/>
        <v>675810.95817677293</v>
      </c>
      <c r="K99" s="11">
        <v>0</v>
      </c>
      <c r="L99" s="11">
        <v>0</v>
      </c>
      <c r="M99" s="11">
        <v>0</v>
      </c>
      <c r="N99" s="70">
        <v>111886.06</v>
      </c>
      <c r="O99" s="11">
        <f t="shared" si="14"/>
        <v>111882.01817677292</v>
      </c>
      <c r="Q99" s="11">
        <f t="shared" si="8"/>
        <v>111886.06</v>
      </c>
      <c r="S99" s="11">
        <f t="shared" si="10"/>
        <v>-111886.06</v>
      </c>
      <c r="T99" s="11">
        <f t="shared" si="13"/>
        <v>0</v>
      </c>
      <c r="AI99" s="17" t="s">
        <v>399</v>
      </c>
      <c r="AJ99" s="11">
        <v>0</v>
      </c>
      <c r="AK99" s="11">
        <v>28054</v>
      </c>
      <c r="AM99" s="11">
        <v>27778.213430375978</v>
      </c>
      <c r="AN99" s="11">
        <v>0</v>
      </c>
      <c r="AO99" s="11">
        <v>0</v>
      </c>
      <c r="AP99" s="11">
        <v>27778</v>
      </c>
      <c r="AQ99" s="11">
        <v>55832</v>
      </c>
      <c r="AR99" s="11">
        <v>27778</v>
      </c>
      <c r="AS99" s="11">
        <v>28054</v>
      </c>
    </row>
    <row r="100" spans="1:45">
      <c r="A100" s="3">
        <v>97</v>
      </c>
      <c r="B100" s="3">
        <v>0</v>
      </c>
      <c r="C100" s="4" t="s">
        <v>169</v>
      </c>
      <c r="D100" t="s">
        <v>170</v>
      </c>
      <c r="E100" s="5">
        <v>974</v>
      </c>
      <c r="F100" s="5">
        <v>0</v>
      </c>
      <c r="G100" s="5">
        <f t="shared" si="12"/>
        <v>974</v>
      </c>
      <c r="H100" s="11">
        <v>0</v>
      </c>
      <c r="I100" s="11">
        <v>8383.8628226876463</v>
      </c>
      <c r="J100" s="11">
        <f t="shared" si="11"/>
        <v>8383.8628226876463</v>
      </c>
      <c r="K100" s="11">
        <v>0</v>
      </c>
      <c r="L100" s="11">
        <v>7069</v>
      </c>
      <c r="M100" s="11">
        <v>7410</v>
      </c>
      <c r="N100" s="70">
        <v>0</v>
      </c>
      <c r="O100" s="11">
        <f t="shared" si="14"/>
        <v>14478.862822687646</v>
      </c>
      <c r="Q100" s="11">
        <f t="shared" ref="Q100:Q150" si="15">K100+L100+N100</f>
        <v>7069</v>
      </c>
      <c r="S100" s="11">
        <f t="shared" ref="S100:S131" si="16">J100-G100-O100</f>
        <v>-7069</v>
      </c>
      <c r="T100" s="11">
        <f t="shared" si="13"/>
        <v>0</v>
      </c>
      <c r="AI100" s="17" t="s">
        <v>173</v>
      </c>
      <c r="AJ100" s="11">
        <v>0</v>
      </c>
      <c r="AK100" s="11">
        <v>5000</v>
      </c>
      <c r="AM100" s="11">
        <v>176557.37589299589</v>
      </c>
      <c r="AN100" s="11">
        <v>0</v>
      </c>
      <c r="AO100" s="11">
        <v>0</v>
      </c>
      <c r="AP100" s="11">
        <v>176557</v>
      </c>
      <c r="AQ100" s="11">
        <v>181557</v>
      </c>
      <c r="AR100" s="11">
        <v>104321</v>
      </c>
      <c r="AS100" s="11">
        <v>77236</v>
      </c>
    </row>
    <row r="101" spans="1:45">
      <c r="A101" s="3">
        <v>98</v>
      </c>
      <c r="B101" s="3">
        <v>0</v>
      </c>
      <c r="C101" s="4" t="s">
        <v>171</v>
      </c>
      <c r="D101" t="s">
        <v>172</v>
      </c>
      <c r="E101" s="5">
        <v>204194</v>
      </c>
      <c r="F101" s="5">
        <v>0</v>
      </c>
      <c r="G101" s="5">
        <f t="shared" si="12"/>
        <v>204194</v>
      </c>
      <c r="H101" s="11">
        <v>0</v>
      </c>
      <c r="I101" s="11">
        <v>203444.06706087</v>
      </c>
      <c r="J101" s="11">
        <f t="shared" si="11"/>
        <v>203444.06706087</v>
      </c>
      <c r="K101" s="11">
        <v>0</v>
      </c>
      <c r="L101" s="11">
        <v>0</v>
      </c>
      <c r="M101" s="11">
        <v>0</v>
      </c>
      <c r="N101" s="70">
        <v>35792.04</v>
      </c>
      <c r="O101" s="11">
        <f t="shared" si="14"/>
        <v>35042.107060870003</v>
      </c>
      <c r="Q101" s="11">
        <f t="shared" si="15"/>
        <v>35792.04</v>
      </c>
      <c r="S101" s="11">
        <f t="shared" si="16"/>
        <v>-35792.04</v>
      </c>
      <c r="T101" s="11">
        <f t="shared" si="13"/>
        <v>0</v>
      </c>
      <c r="AI101" s="17" t="s">
        <v>177</v>
      </c>
      <c r="AJ101" s="11">
        <v>0</v>
      </c>
      <c r="AK101" s="11">
        <v>15238.07</v>
      </c>
      <c r="AM101" s="11">
        <v>21315.643049218732</v>
      </c>
      <c r="AN101" s="11">
        <v>0</v>
      </c>
      <c r="AO101" s="11">
        <v>0</v>
      </c>
      <c r="AP101" s="11">
        <v>21316</v>
      </c>
      <c r="AQ101" s="11">
        <v>36554.07</v>
      </c>
      <c r="AR101" s="11">
        <v>21316</v>
      </c>
      <c r="AS101" s="11">
        <v>15238.07</v>
      </c>
    </row>
    <row r="102" spans="1:45">
      <c r="A102" s="3">
        <v>99</v>
      </c>
      <c r="B102" s="3">
        <v>1</v>
      </c>
      <c r="C102" s="4" t="s">
        <v>249</v>
      </c>
      <c r="D102" t="s">
        <v>285</v>
      </c>
      <c r="E102" s="5">
        <v>83319</v>
      </c>
      <c r="F102" s="5">
        <v>0</v>
      </c>
      <c r="G102" s="5">
        <f>E102+F102</f>
        <v>83319</v>
      </c>
      <c r="H102" s="11">
        <v>0</v>
      </c>
      <c r="I102" s="11">
        <v>82485.044868467885</v>
      </c>
      <c r="J102" s="11">
        <f t="shared" si="11"/>
        <v>82485.044868467885</v>
      </c>
      <c r="K102" s="11">
        <v>0</v>
      </c>
      <c r="L102" s="11">
        <v>0</v>
      </c>
      <c r="M102" s="11">
        <v>0</v>
      </c>
      <c r="N102" s="70">
        <v>19120.91</v>
      </c>
      <c r="O102" s="11">
        <f t="shared" si="14"/>
        <v>18286.954868467885</v>
      </c>
      <c r="Q102" s="11">
        <f t="shared" si="15"/>
        <v>19120.91</v>
      </c>
      <c r="S102" s="11">
        <f t="shared" si="16"/>
        <v>-19120.91</v>
      </c>
      <c r="T102" s="11">
        <f t="shared" si="13"/>
        <v>0</v>
      </c>
      <c r="AI102" s="17" t="s">
        <v>400</v>
      </c>
      <c r="AJ102" s="11">
        <v>0</v>
      </c>
      <c r="AK102" s="11">
        <v>18571.189999999999</v>
      </c>
      <c r="AM102" s="11">
        <v>122589.26620479797</v>
      </c>
      <c r="AN102" s="11">
        <v>0</v>
      </c>
      <c r="AO102" s="11">
        <v>0</v>
      </c>
      <c r="AP102" s="11">
        <v>122589</v>
      </c>
      <c r="AQ102" s="11">
        <v>141160.19</v>
      </c>
      <c r="AR102" s="11">
        <v>122590</v>
      </c>
      <c r="AS102" s="11">
        <v>18570.190000000002</v>
      </c>
    </row>
    <row r="103" spans="1:45">
      <c r="A103" s="3">
        <v>100</v>
      </c>
      <c r="B103" s="3">
        <v>1</v>
      </c>
      <c r="C103" s="4">
        <v>549</v>
      </c>
      <c r="D103" t="s">
        <v>425</v>
      </c>
      <c r="E103" s="5">
        <v>27778</v>
      </c>
      <c r="F103" s="5">
        <v>0</v>
      </c>
      <c r="G103" s="5">
        <f>E103+F103</f>
        <v>27778</v>
      </c>
      <c r="H103" s="11">
        <v>0</v>
      </c>
      <c r="I103" s="11">
        <v>27778.213430375978</v>
      </c>
      <c r="J103" s="11">
        <f t="shared" si="11"/>
        <v>27778.213430375978</v>
      </c>
      <c r="K103" s="11">
        <v>0</v>
      </c>
      <c r="L103" s="11">
        <v>0</v>
      </c>
      <c r="M103" s="11">
        <v>0</v>
      </c>
      <c r="N103" s="70">
        <v>28054</v>
      </c>
      <c r="O103" s="11">
        <f t="shared" si="14"/>
        <v>28054.213430375978</v>
      </c>
      <c r="Q103" s="11">
        <f t="shared" si="15"/>
        <v>28054</v>
      </c>
      <c r="S103" s="11">
        <f t="shared" si="16"/>
        <v>-28054</v>
      </c>
      <c r="T103" s="11">
        <f t="shared" si="13"/>
        <v>0</v>
      </c>
      <c r="AI103" s="17" t="s">
        <v>401</v>
      </c>
      <c r="AJ103" s="11">
        <v>0</v>
      </c>
      <c r="AK103" s="11">
        <v>37744.99</v>
      </c>
      <c r="AM103" s="11">
        <v>258045.56133758213</v>
      </c>
      <c r="AN103" s="11">
        <v>0</v>
      </c>
      <c r="AO103" s="11">
        <v>0</v>
      </c>
      <c r="AP103" s="11">
        <v>258046</v>
      </c>
      <c r="AQ103" s="11">
        <v>295790.99</v>
      </c>
      <c r="AR103" s="11">
        <v>260865</v>
      </c>
      <c r="AS103" s="11">
        <v>34925.989999999991</v>
      </c>
    </row>
    <row r="104" spans="1:45">
      <c r="A104" s="3">
        <v>101</v>
      </c>
      <c r="B104" s="3">
        <v>1</v>
      </c>
      <c r="C104" s="4">
        <v>554</v>
      </c>
      <c r="D104" t="s">
        <v>173</v>
      </c>
      <c r="E104" s="5">
        <v>104321</v>
      </c>
      <c r="F104" s="5">
        <v>0</v>
      </c>
      <c r="G104" s="5">
        <f t="shared" si="12"/>
        <v>104321</v>
      </c>
      <c r="H104" s="11">
        <v>0</v>
      </c>
      <c r="I104" s="11">
        <v>176557.37589299589</v>
      </c>
      <c r="J104" s="11">
        <f t="shared" si="11"/>
        <v>176557.37589299589</v>
      </c>
      <c r="K104" s="11">
        <v>0</v>
      </c>
      <c r="L104" s="11">
        <v>0</v>
      </c>
      <c r="M104" s="11">
        <v>0</v>
      </c>
      <c r="N104" s="11">
        <v>5000</v>
      </c>
      <c r="O104" s="11">
        <f t="shared" si="14"/>
        <v>77236.375892995886</v>
      </c>
      <c r="Q104" s="11">
        <f t="shared" si="15"/>
        <v>5000</v>
      </c>
      <c r="S104" s="11">
        <f t="shared" si="16"/>
        <v>-5000</v>
      </c>
      <c r="T104" s="11">
        <f t="shared" si="13"/>
        <v>0</v>
      </c>
      <c r="AI104" s="17" t="s">
        <v>402</v>
      </c>
      <c r="AJ104" s="11">
        <v>0</v>
      </c>
      <c r="AK104" s="11">
        <v>18938.68</v>
      </c>
      <c r="AM104" s="11">
        <v>127168.4455606554</v>
      </c>
      <c r="AN104" s="11">
        <v>0</v>
      </c>
      <c r="AO104" s="11">
        <v>0</v>
      </c>
      <c r="AP104" s="11">
        <v>127168</v>
      </c>
      <c r="AQ104" s="11">
        <v>146106.68</v>
      </c>
      <c r="AR104" s="11">
        <v>127169</v>
      </c>
      <c r="AS104" s="11">
        <v>18937.679999999993</v>
      </c>
    </row>
    <row r="105" spans="1:45">
      <c r="A105" s="3">
        <v>102</v>
      </c>
      <c r="B105" s="3">
        <v>1</v>
      </c>
      <c r="C105" s="4" t="s">
        <v>174</v>
      </c>
      <c r="D105" t="s">
        <v>175</v>
      </c>
      <c r="E105" s="5">
        <v>0</v>
      </c>
      <c r="F105" s="5">
        <v>0</v>
      </c>
      <c r="G105" s="5">
        <f t="shared" si="12"/>
        <v>0</v>
      </c>
      <c r="H105" s="11">
        <v>0</v>
      </c>
      <c r="I105" s="11">
        <v>0</v>
      </c>
      <c r="J105" s="11">
        <f t="shared" si="11"/>
        <v>0</v>
      </c>
      <c r="K105" s="11">
        <v>0</v>
      </c>
      <c r="L105" s="11">
        <v>0</v>
      </c>
      <c r="M105" s="11">
        <v>0</v>
      </c>
      <c r="N105" s="66">
        <v>0</v>
      </c>
      <c r="O105" s="11">
        <f t="shared" si="14"/>
        <v>0</v>
      </c>
      <c r="Q105" s="11">
        <f t="shared" si="15"/>
        <v>0</v>
      </c>
      <c r="S105" s="11">
        <f t="shared" si="16"/>
        <v>0</v>
      </c>
      <c r="T105" s="11">
        <f t="shared" si="13"/>
        <v>0</v>
      </c>
      <c r="AI105" s="17" t="s">
        <v>185</v>
      </c>
      <c r="AJ105" s="11">
        <v>0</v>
      </c>
      <c r="AK105" s="11">
        <v>28913.56</v>
      </c>
      <c r="AM105" s="11">
        <v>247708.4495593273</v>
      </c>
      <c r="AN105" s="11">
        <v>0</v>
      </c>
      <c r="AO105" s="11">
        <v>0</v>
      </c>
      <c r="AP105" s="11">
        <v>247708</v>
      </c>
      <c r="AQ105" s="11">
        <v>276621.56</v>
      </c>
      <c r="AR105" s="11">
        <v>247537</v>
      </c>
      <c r="AS105" s="11">
        <v>29084.559999999998</v>
      </c>
    </row>
    <row r="106" spans="1:45">
      <c r="A106" s="3">
        <v>103</v>
      </c>
      <c r="B106" s="3">
        <v>1</v>
      </c>
      <c r="C106" s="4" t="s">
        <v>176</v>
      </c>
      <c r="D106" t="s">
        <v>177</v>
      </c>
      <c r="E106" s="5">
        <v>21316</v>
      </c>
      <c r="F106" s="5">
        <v>0</v>
      </c>
      <c r="G106" s="5">
        <f t="shared" si="12"/>
        <v>21316</v>
      </c>
      <c r="H106" s="11">
        <v>0</v>
      </c>
      <c r="I106" s="11">
        <v>21315.643049218732</v>
      </c>
      <c r="J106" s="11">
        <f t="shared" si="11"/>
        <v>21315.643049218732</v>
      </c>
      <c r="K106" s="11">
        <v>0</v>
      </c>
      <c r="L106" s="11">
        <v>0</v>
      </c>
      <c r="M106" s="11">
        <v>0</v>
      </c>
      <c r="N106" s="70">
        <v>15238.07</v>
      </c>
      <c r="O106" s="11">
        <f t="shared" si="14"/>
        <v>15237.713049218732</v>
      </c>
      <c r="Q106" s="11">
        <f t="shared" si="15"/>
        <v>15238.07</v>
      </c>
      <c r="S106" s="11">
        <f t="shared" si="16"/>
        <v>-15238.07</v>
      </c>
      <c r="T106" s="11">
        <f t="shared" si="13"/>
        <v>0</v>
      </c>
      <c r="AI106" s="17" t="s">
        <v>187</v>
      </c>
      <c r="AJ106" s="11">
        <v>0</v>
      </c>
      <c r="AK106" s="11">
        <v>161255.92000000001</v>
      </c>
      <c r="AM106" s="11">
        <v>944039.78919058852</v>
      </c>
      <c r="AN106" s="11">
        <v>5898.0547699080607</v>
      </c>
      <c r="AO106" s="11">
        <v>0</v>
      </c>
      <c r="AP106" s="11">
        <v>949938</v>
      </c>
      <c r="AQ106" s="11">
        <v>1111193.92</v>
      </c>
      <c r="AR106" s="11">
        <v>935229</v>
      </c>
      <c r="AS106" s="11">
        <v>175964.91999999993</v>
      </c>
    </row>
    <row r="107" spans="1:45">
      <c r="A107" s="3">
        <v>104</v>
      </c>
      <c r="B107" s="3">
        <v>1</v>
      </c>
      <c r="C107" s="4" t="s">
        <v>178</v>
      </c>
      <c r="D107" t="s">
        <v>179</v>
      </c>
      <c r="E107" s="5">
        <v>122590</v>
      </c>
      <c r="F107" s="5">
        <v>0</v>
      </c>
      <c r="G107" s="5">
        <f t="shared" si="12"/>
        <v>122590</v>
      </c>
      <c r="H107" s="11">
        <v>0</v>
      </c>
      <c r="I107" s="11">
        <v>122589.26620479797</v>
      </c>
      <c r="J107" s="11">
        <f t="shared" si="11"/>
        <v>122589.26620479797</v>
      </c>
      <c r="K107" s="11">
        <v>0</v>
      </c>
      <c r="L107" s="11">
        <v>0</v>
      </c>
      <c r="M107" s="11">
        <v>0</v>
      </c>
      <c r="N107" s="70">
        <v>18571.189999999999</v>
      </c>
      <c r="O107" s="11">
        <f t="shared" si="14"/>
        <v>18570.456204797967</v>
      </c>
      <c r="Q107" s="11">
        <f t="shared" si="15"/>
        <v>18571.189999999999</v>
      </c>
      <c r="S107" s="11">
        <f t="shared" si="16"/>
        <v>-18571.189999999999</v>
      </c>
      <c r="T107" s="11">
        <f t="shared" si="13"/>
        <v>0</v>
      </c>
      <c r="AI107" s="17" t="s">
        <v>189</v>
      </c>
      <c r="AJ107" s="11">
        <v>0</v>
      </c>
      <c r="AK107" s="11">
        <v>3567.41</v>
      </c>
      <c r="AM107" s="11">
        <v>87870.9388505924</v>
      </c>
      <c r="AN107" s="11">
        <v>0</v>
      </c>
      <c r="AO107" s="11">
        <v>0</v>
      </c>
      <c r="AP107" s="11">
        <v>87871</v>
      </c>
      <c r="AQ107" s="11">
        <v>91438.41</v>
      </c>
      <c r="AR107" s="11">
        <v>87871</v>
      </c>
      <c r="AS107" s="11">
        <v>3567.4100000000035</v>
      </c>
    </row>
    <row r="108" spans="1:45">
      <c r="A108" s="3">
        <v>105</v>
      </c>
      <c r="B108" s="3">
        <v>0</v>
      </c>
      <c r="C108" s="4" t="s">
        <v>180</v>
      </c>
      <c r="D108" t="s">
        <v>181</v>
      </c>
      <c r="E108" s="5">
        <v>260865</v>
      </c>
      <c r="F108" s="5">
        <v>0</v>
      </c>
      <c r="G108" s="5">
        <f t="shared" si="12"/>
        <v>260865</v>
      </c>
      <c r="H108" s="11">
        <v>0</v>
      </c>
      <c r="I108" s="11">
        <v>258045.56133758213</v>
      </c>
      <c r="J108" s="11">
        <f t="shared" si="11"/>
        <v>258045.56133758213</v>
      </c>
      <c r="K108" s="11">
        <v>0</v>
      </c>
      <c r="L108" s="11">
        <v>0</v>
      </c>
      <c r="M108" s="11">
        <v>0</v>
      </c>
      <c r="N108" s="70">
        <v>37744.99</v>
      </c>
      <c r="O108" s="11">
        <f t="shared" si="14"/>
        <v>34925.551337582125</v>
      </c>
      <c r="Q108" s="11">
        <f t="shared" si="15"/>
        <v>37744.99</v>
      </c>
      <c r="S108" s="11">
        <f t="shared" si="16"/>
        <v>-37744.99</v>
      </c>
      <c r="T108" s="11">
        <f t="shared" si="13"/>
        <v>0</v>
      </c>
      <c r="AI108" s="17" t="s">
        <v>191</v>
      </c>
      <c r="AJ108" s="11">
        <v>0</v>
      </c>
      <c r="AK108" s="11">
        <v>47034.67</v>
      </c>
      <c r="AM108" s="11">
        <v>155410.2809017179</v>
      </c>
      <c r="AN108" s="11">
        <v>0</v>
      </c>
      <c r="AO108" s="11">
        <v>0</v>
      </c>
      <c r="AP108" s="11">
        <v>155410</v>
      </c>
      <c r="AQ108" s="11">
        <v>202444.66999999998</v>
      </c>
      <c r="AR108" s="11">
        <v>155411</v>
      </c>
      <c r="AS108" s="11">
        <v>47033.669999999984</v>
      </c>
    </row>
    <row r="109" spans="1:45">
      <c r="A109" s="3">
        <v>106</v>
      </c>
      <c r="B109" s="3">
        <v>0</v>
      </c>
      <c r="C109" s="4" t="s">
        <v>182</v>
      </c>
      <c r="D109" t="s">
        <v>183</v>
      </c>
      <c r="E109" s="5">
        <v>127169</v>
      </c>
      <c r="F109" s="5">
        <v>0</v>
      </c>
      <c r="G109" s="5">
        <f t="shared" si="12"/>
        <v>127169</v>
      </c>
      <c r="H109" s="11">
        <v>0</v>
      </c>
      <c r="I109" s="11">
        <v>127168.4455606554</v>
      </c>
      <c r="J109" s="11">
        <f t="shared" si="11"/>
        <v>127168.4455606554</v>
      </c>
      <c r="K109" s="11">
        <v>0</v>
      </c>
      <c r="L109" s="11">
        <v>0</v>
      </c>
      <c r="M109" s="11">
        <v>0</v>
      </c>
      <c r="N109" s="70">
        <v>18938.68</v>
      </c>
      <c r="O109" s="11">
        <f t="shared" si="14"/>
        <v>18938.125560655397</v>
      </c>
      <c r="Q109" s="11">
        <f t="shared" si="15"/>
        <v>18938.68</v>
      </c>
      <c r="S109" s="11">
        <f t="shared" si="16"/>
        <v>-18938.68</v>
      </c>
      <c r="T109" s="11">
        <f t="shared" si="13"/>
        <v>0</v>
      </c>
      <c r="AI109" s="17" t="s">
        <v>195</v>
      </c>
      <c r="AJ109" s="11">
        <v>0</v>
      </c>
      <c r="AK109" s="11">
        <v>108244.5</v>
      </c>
      <c r="AM109" s="11">
        <v>311016.36863386654</v>
      </c>
      <c r="AN109" s="11">
        <v>0</v>
      </c>
      <c r="AO109" s="11">
        <v>0</v>
      </c>
      <c r="AP109" s="11">
        <v>311016</v>
      </c>
      <c r="AQ109" s="11">
        <v>419260.5</v>
      </c>
      <c r="AR109" s="11">
        <v>312536</v>
      </c>
      <c r="AS109" s="11">
        <v>106724.5</v>
      </c>
    </row>
    <row r="110" spans="1:45">
      <c r="A110" s="3">
        <v>107</v>
      </c>
      <c r="B110" s="3">
        <v>0</v>
      </c>
      <c r="C110" s="4" t="s">
        <v>184</v>
      </c>
      <c r="D110" t="s">
        <v>185</v>
      </c>
      <c r="E110" s="5">
        <v>247537</v>
      </c>
      <c r="F110" s="5">
        <v>0</v>
      </c>
      <c r="G110" s="5">
        <f t="shared" si="12"/>
        <v>247537</v>
      </c>
      <c r="H110" s="11">
        <v>0</v>
      </c>
      <c r="I110" s="11">
        <v>247708.4495593273</v>
      </c>
      <c r="J110" s="11">
        <f t="shared" si="11"/>
        <v>247708.4495593273</v>
      </c>
      <c r="K110" s="11">
        <v>0</v>
      </c>
      <c r="L110" s="11">
        <v>0</v>
      </c>
      <c r="M110" s="11">
        <v>0</v>
      </c>
      <c r="N110" s="70">
        <v>28913.56</v>
      </c>
      <c r="O110" s="11">
        <f t="shared" si="14"/>
        <v>29085.009559327304</v>
      </c>
      <c r="Q110" s="11">
        <f t="shared" si="15"/>
        <v>28913.56</v>
      </c>
      <c r="S110" s="11">
        <f t="shared" si="16"/>
        <v>-28913.56</v>
      </c>
      <c r="T110" s="11">
        <f t="shared" si="13"/>
        <v>0</v>
      </c>
      <c r="AI110" s="17" t="s">
        <v>197</v>
      </c>
      <c r="AJ110" s="11">
        <v>0</v>
      </c>
      <c r="AK110" s="11">
        <v>13263</v>
      </c>
      <c r="AM110" s="11">
        <v>13132.748068646722</v>
      </c>
      <c r="AN110" s="11">
        <v>0</v>
      </c>
      <c r="AO110" s="11">
        <v>0</v>
      </c>
      <c r="AP110" s="11">
        <v>13133</v>
      </c>
      <c r="AQ110" s="11">
        <v>26396</v>
      </c>
      <c r="AR110" s="11">
        <v>13133</v>
      </c>
      <c r="AS110" s="11">
        <v>13263</v>
      </c>
    </row>
    <row r="111" spans="1:45">
      <c r="A111" s="3">
        <v>108</v>
      </c>
      <c r="B111" s="3">
        <v>0</v>
      </c>
      <c r="C111" s="4" t="s">
        <v>186</v>
      </c>
      <c r="D111" t="s">
        <v>187</v>
      </c>
      <c r="E111" s="5">
        <v>929311</v>
      </c>
      <c r="F111" s="5">
        <v>5918</v>
      </c>
      <c r="G111" s="5">
        <f t="shared" si="12"/>
        <v>935229</v>
      </c>
      <c r="H111" s="11">
        <v>5898.0547699080607</v>
      </c>
      <c r="I111" s="11">
        <v>944039.78919058852</v>
      </c>
      <c r="J111" s="11">
        <f t="shared" si="11"/>
        <v>949937.8439604966</v>
      </c>
      <c r="K111" s="11">
        <v>0</v>
      </c>
      <c r="L111" s="11">
        <v>0</v>
      </c>
      <c r="M111" s="11">
        <v>0</v>
      </c>
      <c r="N111" s="70">
        <v>161255.92000000001</v>
      </c>
      <c r="O111" s="11">
        <f t="shared" si="14"/>
        <v>175964.76396049661</v>
      </c>
      <c r="Q111" s="11">
        <f t="shared" si="15"/>
        <v>161255.92000000001</v>
      </c>
      <c r="S111" s="11">
        <f t="shared" si="16"/>
        <v>-161255.92000000001</v>
      </c>
      <c r="T111" s="11">
        <f t="shared" si="13"/>
        <v>0</v>
      </c>
      <c r="AI111" s="17" t="s">
        <v>403</v>
      </c>
      <c r="AJ111" s="11">
        <v>0</v>
      </c>
      <c r="AK111" s="11">
        <v>46061.86</v>
      </c>
      <c r="AM111" s="11">
        <v>134040.25296814457</v>
      </c>
      <c r="AN111" s="11">
        <v>0</v>
      </c>
      <c r="AO111" s="11">
        <v>0</v>
      </c>
      <c r="AP111" s="11">
        <v>134040</v>
      </c>
      <c r="AQ111" s="11">
        <v>180101.86</v>
      </c>
      <c r="AR111" s="11">
        <v>134041</v>
      </c>
      <c r="AS111" s="11">
        <v>46060.859999999986</v>
      </c>
    </row>
    <row r="112" spans="1:45">
      <c r="A112" s="3">
        <v>109</v>
      </c>
      <c r="B112" s="3">
        <v>0</v>
      </c>
      <c r="C112" s="4" t="s">
        <v>188</v>
      </c>
      <c r="D112" t="s">
        <v>189</v>
      </c>
      <c r="E112" s="5">
        <v>87871</v>
      </c>
      <c r="F112" s="5">
        <v>0</v>
      </c>
      <c r="G112" s="5">
        <f t="shared" si="12"/>
        <v>87871</v>
      </c>
      <c r="H112" s="11">
        <v>0</v>
      </c>
      <c r="I112" s="11">
        <v>87870.9388505924</v>
      </c>
      <c r="J112" s="11">
        <f t="shared" si="11"/>
        <v>87870.9388505924</v>
      </c>
      <c r="K112" s="11">
        <v>0</v>
      </c>
      <c r="L112" s="11">
        <v>0</v>
      </c>
      <c r="M112" s="11">
        <v>0</v>
      </c>
      <c r="N112" s="70">
        <v>3567.41</v>
      </c>
      <c r="O112" s="11">
        <f t="shared" si="14"/>
        <v>3567.3488505923997</v>
      </c>
      <c r="Q112" s="11">
        <f t="shared" si="15"/>
        <v>3567.41</v>
      </c>
      <c r="S112" s="11">
        <f t="shared" si="16"/>
        <v>-3567.41</v>
      </c>
      <c r="T112" s="11">
        <f t="shared" si="13"/>
        <v>0</v>
      </c>
      <c r="AI112" s="17" t="s">
        <v>201</v>
      </c>
      <c r="AJ112" s="11">
        <v>0</v>
      </c>
      <c r="AK112" s="11">
        <v>307555.32</v>
      </c>
      <c r="AM112" s="11">
        <v>1561898.9029589174</v>
      </c>
      <c r="AN112" s="11">
        <v>0</v>
      </c>
      <c r="AO112" s="11">
        <v>0</v>
      </c>
      <c r="AP112" s="11">
        <v>1561899</v>
      </c>
      <c r="AQ112" s="11">
        <v>1869454.32</v>
      </c>
      <c r="AR112" s="11">
        <v>1549691</v>
      </c>
      <c r="AS112" s="11">
        <v>319763.32000000007</v>
      </c>
    </row>
    <row r="113" spans="1:45">
      <c r="A113" s="3">
        <v>110</v>
      </c>
      <c r="B113" s="3">
        <v>0</v>
      </c>
      <c r="C113" s="4" t="s">
        <v>190</v>
      </c>
      <c r="D113" t="s">
        <v>191</v>
      </c>
      <c r="E113" s="5">
        <v>155411</v>
      </c>
      <c r="F113" s="5">
        <v>0</v>
      </c>
      <c r="G113" s="5">
        <f t="shared" si="12"/>
        <v>155411</v>
      </c>
      <c r="H113" s="11">
        <v>0</v>
      </c>
      <c r="I113" s="11">
        <v>155410.2809017179</v>
      </c>
      <c r="J113" s="11">
        <f t="shared" si="11"/>
        <v>155410.2809017179</v>
      </c>
      <c r="K113" s="11">
        <v>0</v>
      </c>
      <c r="L113" s="11">
        <v>0</v>
      </c>
      <c r="M113" s="11">
        <v>0</v>
      </c>
      <c r="N113" s="70">
        <v>47034.67</v>
      </c>
      <c r="O113" s="11">
        <f t="shared" si="14"/>
        <v>47033.950901717893</v>
      </c>
      <c r="Q113" s="11">
        <f t="shared" si="15"/>
        <v>47034.67</v>
      </c>
      <c r="S113" s="11">
        <f t="shared" si="16"/>
        <v>-47034.67</v>
      </c>
      <c r="T113" s="11">
        <f t="shared" si="13"/>
        <v>0</v>
      </c>
      <c r="AI113" s="17" t="s">
        <v>203</v>
      </c>
      <c r="AJ113" s="11">
        <v>0</v>
      </c>
      <c r="AK113" s="11">
        <v>380079.96</v>
      </c>
      <c r="AM113" s="11">
        <v>3434226.2942944481</v>
      </c>
      <c r="AN113" s="11">
        <v>15166.426551192157</v>
      </c>
      <c r="AO113" s="11">
        <v>0</v>
      </c>
      <c r="AP113" s="11">
        <v>3449393</v>
      </c>
      <c r="AQ113" s="11">
        <v>3829472.96</v>
      </c>
      <c r="AR113" s="11">
        <v>3447454</v>
      </c>
      <c r="AS113" s="11">
        <v>382018.95999999996</v>
      </c>
    </row>
    <row r="114" spans="1:45">
      <c r="A114" s="3">
        <v>111</v>
      </c>
      <c r="B114" s="3">
        <v>1</v>
      </c>
      <c r="C114" s="4" t="s">
        <v>192</v>
      </c>
      <c r="D114" t="s">
        <v>193</v>
      </c>
      <c r="E114" s="5">
        <v>34814</v>
      </c>
      <c r="F114" s="5">
        <v>0</v>
      </c>
      <c r="G114" s="5">
        <f>(E114+F114)*0</f>
        <v>0</v>
      </c>
      <c r="H114" s="11">
        <v>0</v>
      </c>
      <c r="I114" s="11">
        <v>0</v>
      </c>
      <c r="J114" s="11">
        <f t="shared" si="11"/>
        <v>0</v>
      </c>
      <c r="K114" s="11">
        <v>0</v>
      </c>
      <c r="L114" s="11">
        <v>0</v>
      </c>
      <c r="M114" s="11">
        <v>0</v>
      </c>
      <c r="N114" s="70">
        <v>0</v>
      </c>
      <c r="O114" s="11">
        <f t="shared" si="14"/>
        <v>0</v>
      </c>
      <c r="Q114" s="11">
        <f t="shared" si="15"/>
        <v>0</v>
      </c>
      <c r="S114" s="11">
        <f t="shared" si="16"/>
        <v>0</v>
      </c>
      <c r="T114" s="11">
        <f t="shared" si="13"/>
        <v>0</v>
      </c>
      <c r="AI114" s="17" t="s">
        <v>205</v>
      </c>
      <c r="AJ114" s="11">
        <v>6796.78</v>
      </c>
      <c r="AK114" s="11">
        <v>441.22000000000025</v>
      </c>
      <c r="AM114" s="11">
        <v>5226.2993015654101</v>
      </c>
      <c r="AN114" s="11">
        <v>0</v>
      </c>
      <c r="AO114" s="11">
        <v>0</v>
      </c>
      <c r="AP114" s="11">
        <v>5226</v>
      </c>
      <c r="AQ114" s="11">
        <v>12464</v>
      </c>
      <c r="AR114" s="11">
        <v>1226</v>
      </c>
      <c r="AS114" s="11">
        <v>11238</v>
      </c>
    </row>
    <row r="115" spans="1:45">
      <c r="A115" s="3">
        <v>112</v>
      </c>
      <c r="B115" s="3">
        <v>0</v>
      </c>
      <c r="C115" s="4" t="s">
        <v>194</v>
      </c>
      <c r="D115" t="s">
        <v>195</v>
      </c>
      <c r="E115" s="5">
        <v>312536</v>
      </c>
      <c r="F115" s="5">
        <v>0</v>
      </c>
      <c r="G115" s="5">
        <f t="shared" si="12"/>
        <v>312536</v>
      </c>
      <c r="H115" s="11">
        <v>0</v>
      </c>
      <c r="I115" s="11">
        <v>311016.36863386654</v>
      </c>
      <c r="J115" s="11">
        <f t="shared" si="11"/>
        <v>311016.36863386654</v>
      </c>
      <c r="K115" s="11">
        <v>0</v>
      </c>
      <c r="L115" s="11">
        <v>0</v>
      </c>
      <c r="M115" s="11">
        <v>0</v>
      </c>
      <c r="N115" s="70">
        <v>108244.5</v>
      </c>
      <c r="O115" s="11">
        <f t="shared" si="14"/>
        <v>106724.86863386654</v>
      </c>
      <c r="Q115" s="11">
        <f t="shared" si="15"/>
        <v>108244.5</v>
      </c>
      <c r="S115" s="11">
        <f t="shared" si="16"/>
        <v>-108244.5</v>
      </c>
      <c r="T115" s="11">
        <f t="shared" si="13"/>
        <v>0</v>
      </c>
      <c r="AI115" s="17" t="s">
        <v>207</v>
      </c>
      <c r="AJ115" s="11">
        <v>0</v>
      </c>
      <c r="AK115" s="11">
        <v>10005.370000000001</v>
      </c>
      <c r="AM115" s="11">
        <v>528055.72775954322</v>
      </c>
      <c r="AN115" s="11">
        <v>0</v>
      </c>
      <c r="AO115" s="11">
        <v>0</v>
      </c>
      <c r="AP115" s="11">
        <v>528056</v>
      </c>
      <c r="AQ115" s="11">
        <v>538061.37</v>
      </c>
      <c r="AR115" s="11">
        <v>529508</v>
      </c>
      <c r="AS115" s="11">
        <v>8553.3699999999953</v>
      </c>
    </row>
    <row r="116" spans="1:45">
      <c r="A116" s="3">
        <v>113</v>
      </c>
      <c r="B116" s="3">
        <v>1</v>
      </c>
      <c r="C116" s="4" t="s">
        <v>196</v>
      </c>
      <c r="D116" t="s">
        <v>197</v>
      </c>
      <c r="E116" s="5">
        <v>13133</v>
      </c>
      <c r="F116" s="5">
        <v>0</v>
      </c>
      <c r="G116" s="5">
        <f t="shared" si="12"/>
        <v>13133</v>
      </c>
      <c r="H116" s="11">
        <v>0</v>
      </c>
      <c r="I116" s="11">
        <v>13132.748068646722</v>
      </c>
      <c r="J116" s="11">
        <f t="shared" si="11"/>
        <v>13132.748068646722</v>
      </c>
      <c r="K116" s="11">
        <v>0</v>
      </c>
      <c r="L116" s="11">
        <v>0</v>
      </c>
      <c r="M116" s="11">
        <v>0</v>
      </c>
      <c r="N116" s="70">
        <v>13263</v>
      </c>
      <c r="O116" s="11">
        <f t="shared" si="14"/>
        <v>13262.748068646722</v>
      </c>
      <c r="Q116" s="11">
        <f t="shared" si="15"/>
        <v>13263</v>
      </c>
      <c r="S116" s="11">
        <f t="shared" si="16"/>
        <v>-13263</v>
      </c>
      <c r="T116" s="11">
        <f t="shared" si="13"/>
        <v>0</v>
      </c>
      <c r="AI116" s="17" t="s">
        <v>404</v>
      </c>
      <c r="AJ116" s="11">
        <v>0</v>
      </c>
      <c r="AK116" s="11">
        <v>13625</v>
      </c>
      <c r="AM116" s="11">
        <v>23884.918698397509</v>
      </c>
      <c r="AN116" s="11">
        <v>0</v>
      </c>
      <c r="AO116" s="11">
        <v>0</v>
      </c>
      <c r="AP116" s="11">
        <v>23885</v>
      </c>
      <c r="AQ116" s="11">
        <v>37510</v>
      </c>
      <c r="AR116" s="11">
        <v>13491</v>
      </c>
      <c r="AS116" s="11">
        <v>24019</v>
      </c>
    </row>
    <row r="117" spans="1:45">
      <c r="A117" s="3">
        <v>114</v>
      </c>
      <c r="B117" s="3">
        <v>0</v>
      </c>
      <c r="C117" s="4" t="s">
        <v>198</v>
      </c>
      <c r="D117" t="s">
        <v>199</v>
      </c>
      <c r="E117" s="5">
        <v>134041</v>
      </c>
      <c r="F117" s="5">
        <v>0</v>
      </c>
      <c r="G117" s="5">
        <f t="shared" si="12"/>
        <v>134041</v>
      </c>
      <c r="H117" s="11">
        <v>0</v>
      </c>
      <c r="I117" s="11">
        <v>134040.25296814457</v>
      </c>
      <c r="J117" s="11">
        <f t="shared" si="11"/>
        <v>134040.25296814457</v>
      </c>
      <c r="K117" s="11">
        <v>0</v>
      </c>
      <c r="L117" s="11">
        <v>0</v>
      </c>
      <c r="M117" s="11">
        <v>0</v>
      </c>
      <c r="N117" s="70">
        <v>46061.86</v>
      </c>
      <c r="O117" s="11">
        <f t="shared" si="14"/>
        <v>46061.112968144575</v>
      </c>
      <c r="Q117" s="11">
        <f t="shared" si="15"/>
        <v>46061.86</v>
      </c>
      <c r="S117" s="11">
        <f t="shared" si="16"/>
        <v>-46061.86</v>
      </c>
      <c r="T117" s="11">
        <f t="shared" si="13"/>
        <v>0</v>
      </c>
      <c r="AI117" s="17" t="s">
        <v>405</v>
      </c>
      <c r="AJ117" s="11">
        <v>0</v>
      </c>
      <c r="AK117" s="11">
        <v>704.1</v>
      </c>
      <c r="AM117" s="11">
        <v>45439.368573770436</v>
      </c>
      <c r="AN117" s="11">
        <v>0</v>
      </c>
      <c r="AO117" s="11">
        <v>0</v>
      </c>
      <c r="AP117" s="11">
        <v>45439</v>
      </c>
      <c r="AQ117" s="11">
        <v>46143.1</v>
      </c>
      <c r="AR117" s="11">
        <v>45440</v>
      </c>
      <c r="AS117" s="11">
        <v>703.09999999999854</v>
      </c>
    </row>
    <row r="118" spans="1:45">
      <c r="A118" s="3">
        <v>115</v>
      </c>
      <c r="B118" s="3">
        <v>0</v>
      </c>
      <c r="C118" s="4" t="s">
        <v>200</v>
      </c>
      <c r="D118" t="s">
        <v>201</v>
      </c>
      <c r="E118" s="5">
        <v>1549691</v>
      </c>
      <c r="F118" s="5">
        <v>0</v>
      </c>
      <c r="G118" s="5">
        <f t="shared" si="12"/>
        <v>1549691</v>
      </c>
      <c r="H118" s="11">
        <v>0</v>
      </c>
      <c r="I118" s="11">
        <v>1561898.9029589174</v>
      </c>
      <c r="J118" s="11">
        <f t="shared" si="11"/>
        <v>1561898.9029589174</v>
      </c>
      <c r="K118" s="11">
        <v>0</v>
      </c>
      <c r="L118" s="11">
        <v>0</v>
      </c>
      <c r="M118" s="11">
        <v>0</v>
      </c>
      <c r="N118" s="70">
        <v>307555.32</v>
      </c>
      <c r="O118" s="11">
        <f t="shared" si="14"/>
        <v>319763.22295891744</v>
      </c>
      <c r="Q118" s="11">
        <f t="shared" si="15"/>
        <v>307555.32</v>
      </c>
      <c r="S118" s="11">
        <f t="shared" si="16"/>
        <v>-307555.32</v>
      </c>
      <c r="T118" s="11">
        <f t="shared" si="13"/>
        <v>0</v>
      </c>
      <c r="AI118" s="17" t="s">
        <v>212</v>
      </c>
      <c r="AJ118" s="11">
        <v>0</v>
      </c>
      <c r="AK118" s="11">
        <v>126861.89</v>
      </c>
      <c r="AM118" s="11">
        <v>3602137.924083929</v>
      </c>
      <c r="AN118" s="11">
        <v>49712.175917796514</v>
      </c>
      <c r="AO118" s="11">
        <v>0</v>
      </c>
      <c r="AP118" s="11">
        <v>3651850</v>
      </c>
      <c r="AQ118" s="11">
        <v>3778711.89</v>
      </c>
      <c r="AR118" s="11">
        <v>3665889</v>
      </c>
      <c r="AS118" s="11">
        <v>112822.89000000013</v>
      </c>
    </row>
    <row r="119" spans="1:45">
      <c r="A119" s="3">
        <v>116</v>
      </c>
      <c r="B119" s="3">
        <v>0</v>
      </c>
      <c r="C119" s="4" t="s">
        <v>202</v>
      </c>
      <c r="D119" t="s">
        <v>203</v>
      </c>
      <c r="E119" s="5">
        <v>3432235</v>
      </c>
      <c r="F119" s="5">
        <v>15219</v>
      </c>
      <c r="G119" s="5">
        <f t="shared" si="12"/>
        <v>3447454</v>
      </c>
      <c r="H119" s="11">
        <v>15166.426551192157</v>
      </c>
      <c r="I119" s="11">
        <v>3434226.2942944481</v>
      </c>
      <c r="J119" s="11">
        <f t="shared" si="11"/>
        <v>3449392.7208456402</v>
      </c>
      <c r="K119" s="11">
        <v>0</v>
      </c>
      <c r="L119" s="11">
        <v>0</v>
      </c>
      <c r="M119" s="11">
        <v>0</v>
      </c>
      <c r="N119" s="70">
        <v>380079.96</v>
      </c>
      <c r="O119" s="11">
        <f t="shared" si="14"/>
        <v>382018.68084564019</v>
      </c>
      <c r="Q119" s="11">
        <f t="shared" si="15"/>
        <v>380079.96</v>
      </c>
      <c r="S119" s="11">
        <f t="shared" si="16"/>
        <v>-380079.96</v>
      </c>
      <c r="T119" s="11">
        <f t="shared" si="13"/>
        <v>0</v>
      </c>
      <c r="AI119" s="17" t="s">
        <v>214</v>
      </c>
      <c r="AJ119" s="11">
        <v>0</v>
      </c>
      <c r="AK119" s="11">
        <v>1186.29</v>
      </c>
      <c r="AM119" s="11">
        <v>195203.76519274214</v>
      </c>
      <c r="AN119" s="11">
        <v>0</v>
      </c>
      <c r="AO119" s="11">
        <v>0</v>
      </c>
      <c r="AP119" s="11">
        <v>195204</v>
      </c>
      <c r="AQ119" s="11">
        <v>196390.29</v>
      </c>
      <c r="AR119" s="11">
        <v>196080</v>
      </c>
      <c r="AS119" s="11">
        <v>310.29000000000815</v>
      </c>
    </row>
    <row r="120" spans="1:45">
      <c r="A120" s="3">
        <v>117</v>
      </c>
      <c r="B120" s="3">
        <v>0</v>
      </c>
      <c r="C120" s="4" t="s">
        <v>204</v>
      </c>
      <c r="D120" t="s">
        <v>205</v>
      </c>
      <c r="E120" s="5">
        <v>1226</v>
      </c>
      <c r="F120" s="5">
        <v>0</v>
      </c>
      <c r="G120" s="5">
        <f t="shared" si="12"/>
        <v>1226</v>
      </c>
      <c r="H120" s="11">
        <v>0</v>
      </c>
      <c r="I120" s="11">
        <v>5226.2993015654101</v>
      </c>
      <c r="J120" s="11">
        <f t="shared" si="11"/>
        <v>5226.2993015654101</v>
      </c>
      <c r="K120" s="11">
        <v>0</v>
      </c>
      <c r="L120" s="11">
        <v>6797</v>
      </c>
      <c r="M120" s="11">
        <v>4000</v>
      </c>
      <c r="N120" s="70">
        <v>441.22000000000025</v>
      </c>
      <c r="O120" s="11">
        <f t="shared" si="14"/>
        <v>11238.519301565411</v>
      </c>
      <c r="Q120" s="11">
        <f t="shared" si="15"/>
        <v>7238.22</v>
      </c>
      <c r="S120" s="11">
        <f t="shared" si="16"/>
        <v>-7238.2200000000012</v>
      </c>
      <c r="T120" s="11">
        <f t="shared" si="13"/>
        <v>0</v>
      </c>
      <c r="AI120" s="17" t="s">
        <v>216</v>
      </c>
      <c r="AJ120" s="11">
        <v>0</v>
      </c>
      <c r="AK120" s="11">
        <v>49271.18</v>
      </c>
      <c r="AM120" s="11">
        <v>47270.253107833247</v>
      </c>
      <c r="AN120" s="11">
        <v>0</v>
      </c>
      <c r="AO120" s="11">
        <v>0</v>
      </c>
      <c r="AP120" s="11">
        <v>47270</v>
      </c>
      <c r="AQ120" s="11">
        <v>96541.18</v>
      </c>
      <c r="AR120" s="11">
        <v>47271</v>
      </c>
      <c r="AS120" s="11">
        <v>49270.179999999993</v>
      </c>
    </row>
    <row r="121" spans="1:45">
      <c r="A121" s="3">
        <v>118</v>
      </c>
      <c r="B121" s="3">
        <v>0</v>
      </c>
      <c r="C121" s="4" t="s">
        <v>206</v>
      </c>
      <c r="D121" t="s">
        <v>207</v>
      </c>
      <c r="E121" s="5">
        <v>529508</v>
      </c>
      <c r="F121" s="5">
        <v>0</v>
      </c>
      <c r="G121" s="5">
        <f t="shared" si="12"/>
        <v>529508</v>
      </c>
      <c r="H121" s="11">
        <v>0</v>
      </c>
      <c r="I121" s="11">
        <v>528055.72775954322</v>
      </c>
      <c r="J121" s="11">
        <f t="shared" si="11"/>
        <v>528055.72775954322</v>
      </c>
      <c r="K121" s="11">
        <v>0</v>
      </c>
      <c r="L121" s="11">
        <v>0</v>
      </c>
      <c r="M121" s="11">
        <v>0</v>
      </c>
      <c r="N121" s="70">
        <v>10005.370000000001</v>
      </c>
      <c r="O121" s="11">
        <f t="shared" si="14"/>
        <v>8553.097759543225</v>
      </c>
      <c r="Q121" s="11">
        <f t="shared" si="15"/>
        <v>10005.370000000001</v>
      </c>
      <c r="S121" s="11">
        <f t="shared" si="16"/>
        <v>-10005.370000000001</v>
      </c>
      <c r="T121" s="11">
        <f t="shared" si="13"/>
        <v>0</v>
      </c>
      <c r="AI121" s="17" t="s">
        <v>406</v>
      </c>
      <c r="AJ121" s="11">
        <v>0</v>
      </c>
      <c r="AK121" s="11">
        <v>117940.26</v>
      </c>
      <c r="AM121" s="11">
        <v>754719.2163800064</v>
      </c>
      <c r="AN121" s="11">
        <v>0</v>
      </c>
      <c r="AO121" s="11">
        <v>0</v>
      </c>
      <c r="AP121" s="11">
        <v>754719</v>
      </c>
      <c r="AQ121" s="11">
        <v>872659.26</v>
      </c>
      <c r="AR121" s="11">
        <v>754724</v>
      </c>
      <c r="AS121" s="11">
        <v>117935.26000000001</v>
      </c>
    </row>
    <row r="122" spans="1:45">
      <c r="A122" s="3">
        <v>119</v>
      </c>
      <c r="B122" s="3">
        <v>1</v>
      </c>
      <c r="C122" s="4">
        <v>543</v>
      </c>
      <c r="D122" t="s">
        <v>208</v>
      </c>
      <c r="E122" s="5">
        <v>13491</v>
      </c>
      <c r="F122" s="5">
        <v>0</v>
      </c>
      <c r="G122" s="5">
        <f t="shared" si="12"/>
        <v>13491</v>
      </c>
      <c r="H122" s="11">
        <v>0</v>
      </c>
      <c r="I122" s="11">
        <v>23884.918698397509</v>
      </c>
      <c r="J122" s="11">
        <f t="shared" si="11"/>
        <v>23884.918698397509</v>
      </c>
      <c r="K122" s="11">
        <v>0</v>
      </c>
      <c r="L122" s="11">
        <v>0</v>
      </c>
      <c r="M122" s="11">
        <v>0</v>
      </c>
      <c r="N122" s="70">
        <v>13625</v>
      </c>
      <c r="O122" s="11">
        <f t="shared" si="14"/>
        <v>24018.918698397509</v>
      </c>
      <c r="Q122" s="11">
        <f t="shared" si="15"/>
        <v>13625</v>
      </c>
      <c r="S122" s="11">
        <f t="shared" si="16"/>
        <v>-13625</v>
      </c>
      <c r="T122" s="11">
        <f t="shared" si="13"/>
        <v>0</v>
      </c>
      <c r="AI122" s="17" t="s">
        <v>220</v>
      </c>
      <c r="AJ122" s="11">
        <v>0</v>
      </c>
      <c r="AK122" s="11">
        <v>92375.679999999993</v>
      </c>
      <c r="AM122" s="11">
        <v>718510.22698884562</v>
      </c>
      <c r="AN122" s="11">
        <v>0</v>
      </c>
      <c r="AO122" s="11">
        <v>0</v>
      </c>
      <c r="AP122" s="11">
        <v>718510</v>
      </c>
      <c r="AQ122" s="11">
        <v>810885.67999999993</v>
      </c>
      <c r="AR122" s="11">
        <v>717329</v>
      </c>
      <c r="AS122" s="11">
        <v>93556.679999999935</v>
      </c>
    </row>
    <row r="123" spans="1:45">
      <c r="A123" s="3">
        <v>120</v>
      </c>
      <c r="B123" s="3">
        <v>0</v>
      </c>
      <c r="C123" s="4" t="s">
        <v>209</v>
      </c>
      <c r="D123" t="s">
        <v>210</v>
      </c>
      <c r="E123" s="5">
        <v>45440</v>
      </c>
      <c r="F123" s="5">
        <v>0</v>
      </c>
      <c r="G123" s="5">
        <f t="shared" si="12"/>
        <v>45440</v>
      </c>
      <c r="H123" s="11">
        <v>0</v>
      </c>
      <c r="I123" s="11">
        <v>45439.368573770436</v>
      </c>
      <c r="J123" s="11">
        <f t="shared" si="11"/>
        <v>45439.368573770436</v>
      </c>
      <c r="K123" s="11">
        <v>0</v>
      </c>
      <c r="L123" s="11">
        <v>0</v>
      </c>
      <c r="M123" s="11">
        <v>0</v>
      </c>
      <c r="N123" s="70">
        <v>704.1</v>
      </c>
      <c r="O123" s="11">
        <f t="shared" si="14"/>
        <v>703.46857377043636</v>
      </c>
      <c r="Q123" s="11">
        <f t="shared" si="15"/>
        <v>704.1</v>
      </c>
      <c r="S123" s="11">
        <f t="shared" si="16"/>
        <v>-704.1</v>
      </c>
      <c r="T123" s="11">
        <f t="shared" si="13"/>
        <v>0</v>
      </c>
      <c r="AI123" s="17" t="s">
        <v>222</v>
      </c>
      <c r="AJ123" s="11">
        <v>0</v>
      </c>
      <c r="AK123" s="11">
        <v>0</v>
      </c>
      <c r="AM123" s="11">
        <v>58488.531849185274</v>
      </c>
      <c r="AN123" s="11">
        <v>0</v>
      </c>
      <c r="AO123" s="11">
        <v>0</v>
      </c>
      <c r="AP123" s="11">
        <v>58489</v>
      </c>
      <c r="AQ123" s="11">
        <v>58489</v>
      </c>
      <c r="AR123" s="11">
        <v>58489</v>
      </c>
      <c r="AS123" s="11">
        <v>0</v>
      </c>
    </row>
    <row r="124" spans="1:45">
      <c r="A124" s="3">
        <v>121</v>
      </c>
      <c r="B124" s="3">
        <v>0</v>
      </c>
      <c r="C124" s="4" t="s">
        <v>211</v>
      </c>
      <c r="D124" t="s">
        <v>212</v>
      </c>
      <c r="E124" s="5">
        <v>3616004</v>
      </c>
      <c r="F124" s="5">
        <v>49884</v>
      </c>
      <c r="G124" s="5">
        <f t="shared" si="12"/>
        <v>3665888</v>
      </c>
      <c r="H124" s="11">
        <v>49712.175917796514</v>
      </c>
      <c r="I124" s="11">
        <v>3602137.924083929</v>
      </c>
      <c r="J124" s="11">
        <f t="shared" si="11"/>
        <v>3651850.1000017254</v>
      </c>
      <c r="K124" s="11">
        <v>0</v>
      </c>
      <c r="L124" s="11">
        <v>0</v>
      </c>
      <c r="M124" s="11">
        <v>0</v>
      </c>
      <c r="N124" s="70">
        <v>126861.89</v>
      </c>
      <c r="O124" s="11">
        <f t="shared" si="14"/>
        <v>112823.99000172537</v>
      </c>
      <c r="Q124" s="11">
        <f t="shared" si="15"/>
        <v>126861.89</v>
      </c>
      <c r="S124" s="11">
        <f t="shared" si="16"/>
        <v>-126861.89</v>
      </c>
      <c r="T124" s="11">
        <f t="shared" si="13"/>
        <v>0</v>
      </c>
      <c r="AI124" s="17" t="s">
        <v>225</v>
      </c>
      <c r="AJ124" s="11">
        <v>0</v>
      </c>
      <c r="AK124" s="11">
        <v>0.91</v>
      </c>
      <c r="AM124" s="11">
        <v>13491.321928369425</v>
      </c>
      <c r="AN124" s="11">
        <v>0</v>
      </c>
      <c r="AO124" s="11">
        <v>-269.82643856738849</v>
      </c>
      <c r="AP124" s="11">
        <v>13221</v>
      </c>
      <c r="AQ124" s="11">
        <v>13221.91</v>
      </c>
      <c r="AR124" s="11">
        <v>13491</v>
      </c>
      <c r="AS124" s="11">
        <v>-269.09000000000015</v>
      </c>
    </row>
    <row r="125" spans="1:45">
      <c r="A125" s="3">
        <v>122</v>
      </c>
      <c r="B125" s="3">
        <v>0</v>
      </c>
      <c r="C125" s="4" t="s">
        <v>213</v>
      </c>
      <c r="D125" t="s">
        <v>214</v>
      </c>
      <c r="E125" s="5">
        <v>196080</v>
      </c>
      <c r="F125" s="5">
        <v>0</v>
      </c>
      <c r="G125" s="5">
        <f t="shared" si="12"/>
        <v>196080</v>
      </c>
      <c r="H125" s="11">
        <v>0</v>
      </c>
      <c r="I125" s="11">
        <v>195203.76519274214</v>
      </c>
      <c r="J125" s="11">
        <f t="shared" si="11"/>
        <v>195203.76519274214</v>
      </c>
      <c r="K125" s="11">
        <v>0</v>
      </c>
      <c r="L125" s="11">
        <v>0</v>
      </c>
      <c r="M125" s="11">
        <v>0</v>
      </c>
      <c r="N125" s="70">
        <v>1186.29</v>
      </c>
      <c r="O125" s="11">
        <f t="shared" si="14"/>
        <v>310.0551927421393</v>
      </c>
      <c r="Q125" s="11">
        <f t="shared" si="15"/>
        <v>1186.29</v>
      </c>
      <c r="S125" s="11">
        <f t="shared" si="16"/>
        <v>-1186.29</v>
      </c>
      <c r="T125" s="11">
        <f t="shared" si="13"/>
        <v>0</v>
      </c>
      <c r="AI125" s="17" t="s">
        <v>227</v>
      </c>
      <c r="AJ125" s="11">
        <v>0</v>
      </c>
      <c r="AK125" s="11">
        <v>11546.41</v>
      </c>
      <c r="AM125" s="11">
        <v>13403.440036398246</v>
      </c>
      <c r="AN125" s="11">
        <v>0</v>
      </c>
      <c r="AO125" s="11">
        <v>0</v>
      </c>
      <c r="AP125" s="11">
        <v>13403</v>
      </c>
      <c r="AQ125" s="11">
        <v>24949.41</v>
      </c>
      <c r="AR125" s="11">
        <v>13404</v>
      </c>
      <c r="AS125" s="11">
        <v>11545.41</v>
      </c>
    </row>
    <row r="126" spans="1:45">
      <c r="A126" s="3">
        <v>123</v>
      </c>
      <c r="B126" s="3">
        <v>1</v>
      </c>
      <c r="C126" s="4" t="s">
        <v>215</v>
      </c>
      <c r="D126" t="s">
        <v>216</v>
      </c>
      <c r="E126" s="5">
        <v>47271</v>
      </c>
      <c r="F126" s="5">
        <v>0</v>
      </c>
      <c r="G126" s="5">
        <f t="shared" si="12"/>
        <v>47271</v>
      </c>
      <c r="H126" s="11">
        <v>0</v>
      </c>
      <c r="I126" s="11">
        <v>47270.253107833247</v>
      </c>
      <c r="J126" s="11">
        <f t="shared" si="11"/>
        <v>47270.253107833247</v>
      </c>
      <c r="K126" s="11">
        <v>0</v>
      </c>
      <c r="L126" s="11">
        <v>0</v>
      </c>
      <c r="M126" s="11">
        <v>0</v>
      </c>
      <c r="N126" s="70">
        <v>49271.18</v>
      </c>
      <c r="O126" s="11">
        <f t="shared" si="14"/>
        <v>49270.433107833247</v>
      </c>
      <c r="Q126" s="11">
        <f t="shared" si="15"/>
        <v>49271.18</v>
      </c>
      <c r="S126" s="11">
        <f t="shared" si="16"/>
        <v>-49271.18</v>
      </c>
      <c r="T126" s="11">
        <f t="shared" si="13"/>
        <v>0</v>
      </c>
      <c r="AI126" s="17" t="s">
        <v>229</v>
      </c>
      <c r="AJ126" s="11">
        <v>0</v>
      </c>
      <c r="AK126" s="11">
        <v>6763.45</v>
      </c>
      <c r="AM126" s="11">
        <v>26132.84321037108</v>
      </c>
      <c r="AN126" s="11">
        <v>0</v>
      </c>
      <c r="AO126" s="11">
        <v>0</v>
      </c>
      <c r="AP126" s="11">
        <v>26133</v>
      </c>
      <c r="AQ126" s="11">
        <v>32896.449999999997</v>
      </c>
      <c r="AR126" s="11">
        <v>29870</v>
      </c>
      <c r="AS126" s="11">
        <v>3026.4499999999971</v>
      </c>
    </row>
    <row r="127" spans="1:45">
      <c r="A127" s="3">
        <v>124</v>
      </c>
      <c r="B127" s="3">
        <v>0</v>
      </c>
      <c r="C127" s="4" t="s">
        <v>217</v>
      </c>
      <c r="D127" t="s">
        <v>218</v>
      </c>
      <c r="E127" s="5">
        <v>754724</v>
      </c>
      <c r="F127" s="5">
        <v>0</v>
      </c>
      <c r="G127" s="5">
        <f t="shared" si="12"/>
        <v>754724</v>
      </c>
      <c r="H127" s="11">
        <v>0</v>
      </c>
      <c r="I127" s="11">
        <v>754719.2163800064</v>
      </c>
      <c r="J127" s="11">
        <f t="shared" si="11"/>
        <v>754719.2163800064</v>
      </c>
      <c r="K127" s="11">
        <v>0</v>
      </c>
      <c r="L127" s="11">
        <v>0</v>
      </c>
      <c r="M127" s="11">
        <v>0</v>
      </c>
      <c r="N127" s="70">
        <v>117940.26</v>
      </c>
      <c r="O127" s="11">
        <f t="shared" si="14"/>
        <v>117935.4763800064</v>
      </c>
      <c r="Q127" s="11">
        <f t="shared" si="15"/>
        <v>117940.26</v>
      </c>
      <c r="S127" s="11">
        <f t="shared" si="16"/>
        <v>-117940.26</v>
      </c>
      <c r="T127" s="11">
        <f t="shared" si="13"/>
        <v>0</v>
      </c>
      <c r="AI127" s="17" t="s">
        <v>231</v>
      </c>
      <c r="AJ127" s="11">
        <v>0</v>
      </c>
      <c r="AK127" s="11">
        <v>11469.77</v>
      </c>
      <c r="AM127" s="11">
        <v>68729.488579659417</v>
      </c>
      <c r="AN127" s="11">
        <v>0</v>
      </c>
      <c r="AO127" s="11">
        <v>0</v>
      </c>
      <c r="AP127" s="11">
        <v>68729</v>
      </c>
      <c r="AQ127" s="11">
        <v>80198.77</v>
      </c>
      <c r="AR127" s="11">
        <v>69239</v>
      </c>
      <c r="AS127" s="11">
        <v>10959.770000000004</v>
      </c>
    </row>
    <row r="128" spans="1:45">
      <c r="A128" s="3">
        <v>125</v>
      </c>
      <c r="B128" s="3">
        <v>0</v>
      </c>
      <c r="C128" s="4" t="s">
        <v>219</v>
      </c>
      <c r="D128" t="s">
        <v>220</v>
      </c>
      <c r="E128" s="5">
        <v>717329</v>
      </c>
      <c r="F128" s="5">
        <v>0</v>
      </c>
      <c r="G128" s="5">
        <f t="shared" si="12"/>
        <v>717329</v>
      </c>
      <c r="H128" s="11">
        <v>0</v>
      </c>
      <c r="I128" s="11">
        <v>718510.22698884562</v>
      </c>
      <c r="J128" s="11">
        <f t="shared" si="11"/>
        <v>718510.22698884562</v>
      </c>
      <c r="K128" s="11">
        <v>0</v>
      </c>
      <c r="L128" s="11">
        <v>0</v>
      </c>
      <c r="M128" s="11">
        <v>0</v>
      </c>
      <c r="N128" s="70">
        <v>92375.679999999993</v>
      </c>
      <c r="O128" s="11">
        <f t="shared" si="14"/>
        <v>93556.906988845614</v>
      </c>
      <c r="Q128" s="11">
        <f t="shared" si="15"/>
        <v>92375.679999999993</v>
      </c>
      <c r="S128" s="11">
        <f t="shared" si="16"/>
        <v>-92375.679999999993</v>
      </c>
      <c r="T128" s="11">
        <f t="shared" si="13"/>
        <v>0</v>
      </c>
      <c r="AI128" s="17" t="s">
        <v>407</v>
      </c>
      <c r="AJ128" s="11">
        <v>0</v>
      </c>
      <c r="AK128" s="11">
        <v>37554</v>
      </c>
      <c r="AM128" s="11">
        <v>37185.693578482293</v>
      </c>
      <c r="AN128" s="11">
        <v>0</v>
      </c>
      <c r="AO128" s="11">
        <v>0</v>
      </c>
      <c r="AP128" s="11">
        <v>37186</v>
      </c>
      <c r="AQ128" s="11">
        <v>74740</v>
      </c>
      <c r="AR128" s="11">
        <v>37186</v>
      </c>
      <c r="AS128" s="11">
        <v>37554</v>
      </c>
    </row>
    <row r="129" spans="1:45">
      <c r="A129" s="3">
        <v>126</v>
      </c>
      <c r="B129" s="3">
        <v>1</v>
      </c>
      <c r="C129" s="4" t="s">
        <v>221</v>
      </c>
      <c r="D129" t="s">
        <v>222</v>
      </c>
      <c r="E129" s="5">
        <v>58489</v>
      </c>
      <c r="F129" s="5">
        <v>0</v>
      </c>
      <c r="G129" s="5">
        <f t="shared" si="12"/>
        <v>58489</v>
      </c>
      <c r="H129" s="11">
        <v>0</v>
      </c>
      <c r="I129" s="11">
        <v>58488.531849185274</v>
      </c>
      <c r="J129" s="11">
        <f t="shared" si="11"/>
        <v>58488.531849185274</v>
      </c>
      <c r="K129" s="11">
        <v>0</v>
      </c>
      <c r="L129" s="11">
        <v>0</v>
      </c>
      <c r="M129" s="11">
        <v>0</v>
      </c>
      <c r="N129" s="66">
        <v>0</v>
      </c>
      <c r="O129" s="11">
        <f t="shared" si="14"/>
        <v>-0.46815081472595921</v>
      </c>
      <c r="Q129" s="11">
        <f t="shared" si="15"/>
        <v>0</v>
      </c>
      <c r="S129" s="11">
        <f t="shared" si="16"/>
        <v>0</v>
      </c>
      <c r="T129" s="11">
        <f t="shared" si="13"/>
        <v>0</v>
      </c>
      <c r="AI129" s="17" t="s">
        <v>238</v>
      </c>
      <c r="AJ129" s="11">
        <v>0</v>
      </c>
      <c r="AK129" s="11">
        <v>219056.57</v>
      </c>
      <c r="AM129" s="11">
        <v>1011860.630305537</v>
      </c>
      <c r="AN129" s="11">
        <v>13481.268045504139</v>
      </c>
      <c r="AO129" s="11">
        <v>0</v>
      </c>
      <c r="AP129" s="11">
        <v>1025342</v>
      </c>
      <c r="AQ129" s="11">
        <v>1244398.57</v>
      </c>
      <c r="AR129" s="11">
        <v>1025395</v>
      </c>
      <c r="AS129" s="11">
        <v>219003.57000000007</v>
      </c>
    </row>
    <row r="130" spans="1:45">
      <c r="A130" s="3">
        <v>127</v>
      </c>
      <c r="B130" s="3">
        <v>1</v>
      </c>
      <c r="C130" s="4">
        <v>544</v>
      </c>
      <c r="D130" t="s">
        <v>223</v>
      </c>
      <c r="E130" s="5">
        <v>37186</v>
      </c>
      <c r="F130" s="5">
        <v>0</v>
      </c>
      <c r="G130" s="5">
        <f t="shared" si="12"/>
        <v>37186</v>
      </c>
      <c r="H130" s="11">
        <v>0</v>
      </c>
      <c r="I130" s="11">
        <v>37185.693578482293</v>
      </c>
      <c r="J130" s="11">
        <f t="shared" si="11"/>
        <v>37185.693578482293</v>
      </c>
      <c r="K130" s="11">
        <v>0</v>
      </c>
      <c r="L130" s="11">
        <v>0</v>
      </c>
      <c r="M130" s="11">
        <v>0</v>
      </c>
      <c r="N130" s="70">
        <v>37554</v>
      </c>
      <c r="O130" s="11">
        <f t="shared" si="14"/>
        <v>37553.693578482293</v>
      </c>
      <c r="Q130" s="11">
        <f t="shared" si="15"/>
        <v>37554</v>
      </c>
      <c r="S130" s="11">
        <f t="shared" si="16"/>
        <v>-37554</v>
      </c>
      <c r="T130" s="11">
        <f t="shared" si="13"/>
        <v>0</v>
      </c>
      <c r="AI130" s="17" t="s">
        <v>233</v>
      </c>
      <c r="AJ130" s="11">
        <v>0</v>
      </c>
      <c r="AK130" s="11">
        <v>0</v>
      </c>
      <c r="AM130" s="11">
        <v>40343.086291387866</v>
      </c>
      <c r="AN130" s="11">
        <v>0</v>
      </c>
      <c r="AO130" s="11">
        <v>0</v>
      </c>
      <c r="AP130" s="11">
        <v>40343</v>
      </c>
      <c r="AQ130" s="11">
        <v>40343</v>
      </c>
      <c r="AR130" s="11">
        <v>40343</v>
      </c>
      <c r="AS130" s="11">
        <v>0</v>
      </c>
    </row>
    <row r="131" spans="1:45">
      <c r="A131" s="3">
        <v>128</v>
      </c>
      <c r="B131" s="3">
        <v>1</v>
      </c>
      <c r="C131" s="4" t="s">
        <v>224</v>
      </c>
      <c r="D131" t="s">
        <v>225</v>
      </c>
      <c r="E131" s="5">
        <v>13491</v>
      </c>
      <c r="F131" s="5">
        <v>0</v>
      </c>
      <c r="G131" s="5">
        <f t="shared" si="12"/>
        <v>13491</v>
      </c>
      <c r="H131" s="11">
        <v>0</v>
      </c>
      <c r="I131" s="11">
        <v>13221.495489802037</v>
      </c>
      <c r="J131" s="11">
        <f t="shared" si="11"/>
        <v>13221.495489802037</v>
      </c>
      <c r="K131" s="11">
        <v>0</v>
      </c>
      <c r="L131" s="11">
        <v>0</v>
      </c>
      <c r="M131" s="11">
        <v>0</v>
      </c>
      <c r="N131" s="70">
        <v>0.91</v>
      </c>
      <c r="O131" s="11">
        <f t="shared" si="14"/>
        <v>-268.59451019796307</v>
      </c>
      <c r="Q131" s="11">
        <f t="shared" si="15"/>
        <v>0.91</v>
      </c>
      <c r="S131" s="11">
        <f t="shared" si="16"/>
        <v>-0.91000000000002501</v>
      </c>
      <c r="T131" s="11">
        <f t="shared" si="13"/>
        <v>-2.4980018054066022E-14</v>
      </c>
      <c r="AI131" s="17" t="s">
        <v>235</v>
      </c>
      <c r="AJ131" s="11">
        <v>0</v>
      </c>
      <c r="AK131" s="11">
        <v>25116.25</v>
      </c>
      <c r="AM131" s="11">
        <v>36444.653510066848</v>
      </c>
      <c r="AN131" s="11">
        <v>0</v>
      </c>
      <c r="AO131" s="11">
        <v>0</v>
      </c>
      <c r="AP131" s="11">
        <v>36445</v>
      </c>
      <c r="AQ131" s="11">
        <v>61561.25</v>
      </c>
      <c r="AR131" s="11">
        <v>36445</v>
      </c>
      <c r="AS131" s="11">
        <v>25116.25</v>
      </c>
    </row>
    <row r="132" spans="1:45">
      <c r="A132" s="3">
        <v>129</v>
      </c>
      <c r="B132" s="3">
        <v>1</v>
      </c>
      <c r="C132" s="4" t="s">
        <v>226</v>
      </c>
      <c r="D132" t="s">
        <v>227</v>
      </c>
      <c r="E132" s="5">
        <v>13404</v>
      </c>
      <c r="F132" s="5">
        <v>0</v>
      </c>
      <c r="G132" s="5">
        <f t="shared" si="12"/>
        <v>13404</v>
      </c>
      <c r="H132" s="11">
        <v>0</v>
      </c>
      <c r="I132" s="11">
        <v>13403.440036398246</v>
      </c>
      <c r="J132" s="11">
        <f t="shared" si="11"/>
        <v>13403.440036398246</v>
      </c>
      <c r="K132" s="11">
        <v>0</v>
      </c>
      <c r="L132" s="11">
        <v>0</v>
      </c>
      <c r="M132" s="11">
        <v>0</v>
      </c>
      <c r="N132" s="70">
        <v>11546.41</v>
      </c>
      <c r="O132" s="11">
        <f t="shared" si="14"/>
        <v>11545.850036398246</v>
      </c>
      <c r="Q132" s="11">
        <f t="shared" si="15"/>
        <v>11546.41</v>
      </c>
      <c r="S132" s="11">
        <f t="shared" ref="S132:S151" si="17">J132-G132-O132</f>
        <v>-11546.41</v>
      </c>
      <c r="T132" s="11">
        <f t="shared" si="13"/>
        <v>0</v>
      </c>
      <c r="AI132" s="17" t="s">
        <v>408</v>
      </c>
      <c r="AJ132" s="11">
        <v>0</v>
      </c>
      <c r="AK132" s="11">
        <v>0</v>
      </c>
      <c r="AM132" s="11">
        <v>9422.0672218132459</v>
      </c>
      <c r="AN132" s="11">
        <v>0</v>
      </c>
      <c r="AO132" s="11">
        <v>0</v>
      </c>
      <c r="AP132" s="11">
        <v>9422</v>
      </c>
      <c r="AQ132" s="11">
        <v>9422</v>
      </c>
      <c r="AR132" s="11">
        <v>48948</v>
      </c>
      <c r="AS132" s="11">
        <v>-39526</v>
      </c>
    </row>
    <row r="133" spans="1:45">
      <c r="A133" s="3">
        <v>130</v>
      </c>
      <c r="B133" s="3">
        <v>1</v>
      </c>
      <c r="C133" s="4" t="s">
        <v>228</v>
      </c>
      <c r="D133" t="s">
        <v>229</v>
      </c>
      <c r="E133" s="5">
        <v>29870</v>
      </c>
      <c r="F133" s="5">
        <v>0</v>
      </c>
      <c r="G133" s="5">
        <f t="shared" si="12"/>
        <v>29870</v>
      </c>
      <c r="H133" s="11">
        <v>0</v>
      </c>
      <c r="I133" s="11">
        <v>26132.84321037108</v>
      </c>
      <c r="J133" s="11">
        <f t="shared" ref="J133:J151" si="18">H133+I133</f>
        <v>26132.84321037108</v>
      </c>
      <c r="K133" s="11">
        <v>0</v>
      </c>
      <c r="L133" s="11">
        <v>0</v>
      </c>
      <c r="M133" s="11">
        <v>0</v>
      </c>
      <c r="N133" s="70">
        <v>6763.45</v>
      </c>
      <c r="O133" s="11">
        <f t="shared" si="14"/>
        <v>3026.29321037108</v>
      </c>
      <c r="Q133" s="11">
        <f t="shared" si="15"/>
        <v>6763.45</v>
      </c>
      <c r="S133" s="11">
        <f t="shared" si="17"/>
        <v>-6763.45</v>
      </c>
      <c r="T133" s="11">
        <f t="shared" si="13"/>
        <v>0</v>
      </c>
      <c r="AI133" s="17" t="s">
        <v>240</v>
      </c>
      <c r="AJ133" s="11">
        <v>0</v>
      </c>
      <c r="AK133" s="11">
        <v>4361.2</v>
      </c>
      <c r="AM133" s="11">
        <v>53911.389043609881</v>
      </c>
      <c r="AN133" s="11">
        <v>0</v>
      </c>
      <c r="AO133" s="11">
        <v>0</v>
      </c>
      <c r="AP133" s="11">
        <v>53911</v>
      </c>
      <c r="AQ133" s="11">
        <v>58272.2</v>
      </c>
      <c r="AR133" s="11">
        <v>53912</v>
      </c>
      <c r="AS133" s="11">
        <v>4360.1999999999971</v>
      </c>
    </row>
    <row r="134" spans="1:45">
      <c r="A134" s="3">
        <v>131</v>
      </c>
      <c r="B134" s="3">
        <v>0</v>
      </c>
      <c r="C134" s="4" t="s">
        <v>230</v>
      </c>
      <c r="D134" t="s">
        <v>231</v>
      </c>
      <c r="E134" s="5">
        <v>69239</v>
      </c>
      <c r="F134" s="5">
        <v>0</v>
      </c>
      <c r="G134" s="5">
        <f t="shared" si="12"/>
        <v>69239</v>
      </c>
      <c r="H134" s="11">
        <v>0</v>
      </c>
      <c r="I134" s="11">
        <v>68729.488579659417</v>
      </c>
      <c r="J134" s="11">
        <f t="shared" si="18"/>
        <v>68729.488579659417</v>
      </c>
      <c r="K134" s="11">
        <v>0</v>
      </c>
      <c r="L134" s="11">
        <v>0</v>
      </c>
      <c r="M134" s="11">
        <v>0</v>
      </c>
      <c r="N134" s="70">
        <v>11469.77</v>
      </c>
      <c r="O134" s="11">
        <f t="shared" si="14"/>
        <v>10960.258579659418</v>
      </c>
      <c r="Q134" s="11">
        <f t="shared" si="15"/>
        <v>11469.77</v>
      </c>
      <c r="S134" s="11">
        <f t="shared" si="17"/>
        <v>-11469.77</v>
      </c>
      <c r="T134" s="11">
        <f t="shared" si="13"/>
        <v>0</v>
      </c>
      <c r="AI134" s="17" t="s">
        <v>242</v>
      </c>
      <c r="AJ134" s="11">
        <v>0</v>
      </c>
      <c r="AK134" s="11">
        <v>22926.2</v>
      </c>
      <c r="AM134" s="11">
        <v>160478.45264070769</v>
      </c>
      <c r="AN134" s="11">
        <v>0</v>
      </c>
      <c r="AO134" s="11">
        <v>0</v>
      </c>
      <c r="AP134" s="11">
        <v>160478</v>
      </c>
      <c r="AQ134" s="11">
        <v>183404.2</v>
      </c>
      <c r="AR134" s="11">
        <v>160479</v>
      </c>
      <c r="AS134" s="11">
        <v>22925.200000000012</v>
      </c>
    </row>
    <row r="135" spans="1:45">
      <c r="A135" s="3">
        <v>132</v>
      </c>
      <c r="B135" s="3">
        <v>1</v>
      </c>
      <c r="C135" s="4" t="s">
        <v>232</v>
      </c>
      <c r="D135" t="s">
        <v>233</v>
      </c>
      <c r="E135" s="5">
        <v>40343</v>
      </c>
      <c r="F135" s="5">
        <v>0</v>
      </c>
      <c r="G135" s="5">
        <f t="shared" si="12"/>
        <v>40343</v>
      </c>
      <c r="H135" s="11">
        <v>0</v>
      </c>
      <c r="I135" s="11">
        <v>40343.086291387866</v>
      </c>
      <c r="J135" s="11">
        <f t="shared" si="18"/>
        <v>40343.086291387866</v>
      </c>
      <c r="K135" s="11">
        <v>0</v>
      </c>
      <c r="L135" s="11">
        <v>0</v>
      </c>
      <c r="M135" s="11">
        <v>0</v>
      </c>
      <c r="N135" s="11">
        <v>0</v>
      </c>
      <c r="O135" s="11">
        <f t="shared" si="14"/>
        <v>8.6291387866367586E-2</v>
      </c>
      <c r="Q135" s="11">
        <f t="shared" si="15"/>
        <v>0</v>
      </c>
      <c r="S135" s="11">
        <f t="shared" si="17"/>
        <v>0</v>
      </c>
      <c r="T135" s="11">
        <f t="shared" si="13"/>
        <v>0</v>
      </c>
      <c r="AI135" s="17" t="s">
        <v>409</v>
      </c>
      <c r="AJ135" s="11">
        <v>0</v>
      </c>
      <c r="AK135" s="11">
        <v>6559.75</v>
      </c>
      <c r="AM135" s="11">
        <v>12885.92542409162</v>
      </c>
      <c r="AN135" s="11">
        <v>0</v>
      </c>
      <c r="AO135" s="11">
        <v>0</v>
      </c>
      <c r="AP135" s="11">
        <v>12886</v>
      </c>
      <c r="AQ135" s="11">
        <v>19445.75</v>
      </c>
      <c r="AR135" s="11">
        <v>12141</v>
      </c>
      <c r="AS135" s="11">
        <v>7304.75</v>
      </c>
    </row>
    <row r="136" spans="1:45">
      <c r="A136" s="3">
        <v>133</v>
      </c>
      <c r="B136" s="3">
        <v>1</v>
      </c>
      <c r="C136" s="4" t="s">
        <v>234</v>
      </c>
      <c r="D136" t="s">
        <v>235</v>
      </c>
      <c r="E136" s="5">
        <v>36445</v>
      </c>
      <c r="F136" s="5">
        <v>0</v>
      </c>
      <c r="G136" s="5">
        <f t="shared" si="12"/>
        <v>36445</v>
      </c>
      <c r="H136" s="11">
        <v>0</v>
      </c>
      <c r="I136" s="11">
        <v>36444.653510066848</v>
      </c>
      <c r="J136" s="11">
        <f t="shared" si="18"/>
        <v>36444.653510066848</v>
      </c>
      <c r="K136" s="11">
        <v>0</v>
      </c>
      <c r="L136" s="11">
        <v>0</v>
      </c>
      <c r="M136" s="11">
        <v>0</v>
      </c>
      <c r="N136" s="11">
        <v>25116.25</v>
      </c>
      <c r="O136" s="11">
        <f t="shared" si="14"/>
        <v>25115.903510066848</v>
      </c>
      <c r="Q136" s="11">
        <f t="shared" si="15"/>
        <v>25116.25</v>
      </c>
      <c r="S136" s="11">
        <f t="shared" si="17"/>
        <v>-25116.25</v>
      </c>
      <c r="T136" s="11">
        <f t="shared" si="13"/>
        <v>0</v>
      </c>
      <c r="AI136" s="17" t="s">
        <v>251</v>
      </c>
      <c r="AJ136" s="11">
        <v>0</v>
      </c>
      <c r="AK136" s="11">
        <v>0</v>
      </c>
      <c r="AM136" s="11">
        <v>65894.680556327294</v>
      </c>
      <c r="AN136" s="11">
        <v>0</v>
      </c>
      <c r="AO136" s="11">
        <v>0</v>
      </c>
      <c r="AP136" s="11">
        <v>65895</v>
      </c>
      <c r="AQ136" s="11">
        <v>65895</v>
      </c>
      <c r="AR136" s="11">
        <v>65895</v>
      </c>
      <c r="AS136" s="11">
        <v>0</v>
      </c>
    </row>
    <row r="137" spans="1:45">
      <c r="A137" s="3">
        <v>134</v>
      </c>
      <c r="B137" s="3">
        <v>1</v>
      </c>
      <c r="C137" s="4">
        <v>555</v>
      </c>
      <c r="D137" t="s">
        <v>236</v>
      </c>
      <c r="E137" s="5">
        <v>48948</v>
      </c>
      <c r="F137" s="5">
        <v>0</v>
      </c>
      <c r="G137" s="5">
        <f t="shared" si="12"/>
        <v>48948</v>
      </c>
      <c r="H137" s="11">
        <v>0</v>
      </c>
      <c r="I137" s="11">
        <v>9422.0672218132459</v>
      </c>
      <c r="J137" s="11">
        <f t="shared" si="18"/>
        <v>9422.0672218132459</v>
      </c>
      <c r="K137" s="11">
        <v>0</v>
      </c>
      <c r="L137" s="11">
        <v>0</v>
      </c>
      <c r="M137" s="11">
        <v>0</v>
      </c>
      <c r="N137" s="11">
        <v>0</v>
      </c>
      <c r="O137" s="11">
        <f t="shared" si="14"/>
        <v>-39525.932778186754</v>
      </c>
      <c r="Q137" s="11">
        <f t="shared" si="15"/>
        <v>0</v>
      </c>
      <c r="S137" s="11">
        <f t="shared" si="17"/>
        <v>0</v>
      </c>
      <c r="T137" s="11">
        <f t="shared" si="13"/>
        <v>0</v>
      </c>
      <c r="AI137" s="17" t="s">
        <v>253</v>
      </c>
      <c r="AJ137" s="11">
        <v>0</v>
      </c>
      <c r="AK137" s="11">
        <v>117866.15</v>
      </c>
      <c r="AM137" s="11">
        <v>740967.11229550804</v>
      </c>
      <c r="AN137" s="11">
        <v>0</v>
      </c>
      <c r="AO137" s="11">
        <v>0</v>
      </c>
      <c r="AP137" s="11">
        <v>740967</v>
      </c>
      <c r="AQ137" s="11">
        <v>858833.15</v>
      </c>
      <c r="AR137" s="11">
        <v>741742</v>
      </c>
      <c r="AS137" s="11">
        <v>117091.15000000002</v>
      </c>
    </row>
    <row r="138" spans="1:45">
      <c r="A138" s="3">
        <v>135</v>
      </c>
      <c r="B138" s="3">
        <v>0</v>
      </c>
      <c r="C138" s="4" t="s">
        <v>237</v>
      </c>
      <c r="D138" t="s">
        <v>238</v>
      </c>
      <c r="E138" s="5">
        <v>1011867</v>
      </c>
      <c r="F138" s="5">
        <v>13528</v>
      </c>
      <c r="G138" s="5">
        <f t="shared" si="12"/>
        <v>1025395</v>
      </c>
      <c r="H138" s="11">
        <v>13481.268045504139</v>
      </c>
      <c r="I138" s="11">
        <v>1011860.630305537</v>
      </c>
      <c r="J138" s="11">
        <f t="shared" si="18"/>
        <v>1025341.8983510411</v>
      </c>
      <c r="K138" s="11">
        <v>0</v>
      </c>
      <c r="L138" s="11">
        <v>0</v>
      </c>
      <c r="M138" s="11">
        <v>0</v>
      </c>
      <c r="N138" s="11">
        <v>219056.57</v>
      </c>
      <c r="O138" s="11">
        <f t="shared" si="14"/>
        <v>219003.46835104114</v>
      </c>
      <c r="Q138" s="11">
        <f t="shared" si="15"/>
        <v>219056.57</v>
      </c>
      <c r="S138" s="11">
        <f t="shared" si="17"/>
        <v>-219056.57</v>
      </c>
      <c r="T138" s="11">
        <f t="shared" si="13"/>
        <v>0</v>
      </c>
      <c r="AI138" s="17" t="s">
        <v>255</v>
      </c>
      <c r="AJ138" s="11">
        <v>0</v>
      </c>
      <c r="AK138" s="11">
        <v>81964.53</v>
      </c>
      <c r="AM138" s="11">
        <v>495387.5396471016</v>
      </c>
      <c r="AN138" s="11">
        <v>5055.4755170640519</v>
      </c>
      <c r="AO138" s="11">
        <v>0</v>
      </c>
      <c r="AP138" s="11">
        <v>500443</v>
      </c>
      <c r="AQ138" s="11">
        <v>582407.53</v>
      </c>
      <c r="AR138" s="11">
        <v>499511</v>
      </c>
      <c r="AS138" s="11">
        <v>82896.530000000028</v>
      </c>
    </row>
    <row r="139" spans="1:45">
      <c r="A139" s="3">
        <v>136</v>
      </c>
      <c r="B139" s="3">
        <v>0</v>
      </c>
      <c r="C139" s="4" t="s">
        <v>239</v>
      </c>
      <c r="D139" t="s">
        <v>240</v>
      </c>
      <c r="E139" s="5">
        <v>53912</v>
      </c>
      <c r="F139" s="5">
        <v>0</v>
      </c>
      <c r="G139" s="5">
        <f t="shared" si="12"/>
        <v>53912</v>
      </c>
      <c r="H139" s="11">
        <v>0</v>
      </c>
      <c r="I139" s="11">
        <v>53911.389043609881</v>
      </c>
      <c r="J139" s="11">
        <f t="shared" si="18"/>
        <v>53911.389043609881</v>
      </c>
      <c r="K139" s="11">
        <v>0</v>
      </c>
      <c r="L139" s="11">
        <v>0</v>
      </c>
      <c r="M139" s="11">
        <v>0</v>
      </c>
      <c r="N139" s="11">
        <v>4361.2</v>
      </c>
      <c r="O139" s="11">
        <f t="shared" si="14"/>
        <v>4360.5890436098807</v>
      </c>
      <c r="Q139" s="11">
        <f t="shared" si="15"/>
        <v>4361.2</v>
      </c>
      <c r="S139" s="11">
        <f t="shared" si="17"/>
        <v>-4361.2</v>
      </c>
      <c r="T139" s="11">
        <f t="shared" si="13"/>
        <v>0</v>
      </c>
      <c r="AI139" s="17" t="s">
        <v>257</v>
      </c>
      <c r="AJ139" s="11">
        <v>0</v>
      </c>
      <c r="AK139" s="11">
        <v>188354.57</v>
      </c>
      <c r="AM139" s="11">
        <v>788905.81618524692</v>
      </c>
      <c r="AN139" s="11">
        <v>0</v>
      </c>
      <c r="AO139" s="11">
        <v>0</v>
      </c>
      <c r="AP139" s="11">
        <v>788906</v>
      </c>
      <c r="AQ139" s="11">
        <v>977260.57000000007</v>
      </c>
      <c r="AR139" s="11">
        <v>788911</v>
      </c>
      <c r="AS139" s="11">
        <v>188349.57000000007</v>
      </c>
    </row>
    <row r="140" spans="1:45">
      <c r="A140" s="3">
        <v>137</v>
      </c>
      <c r="B140" s="3">
        <v>0</v>
      </c>
      <c r="C140" s="4" t="s">
        <v>241</v>
      </c>
      <c r="D140" t="s">
        <v>242</v>
      </c>
      <c r="E140" s="5">
        <v>160479</v>
      </c>
      <c r="F140" s="5">
        <v>0</v>
      </c>
      <c r="G140" s="5">
        <f t="shared" si="12"/>
        <v>160479</v>
      </c>
      <c r="H140" s="11">
        <v>0</v>
      </c>
      <c r="I140" s="11">
        <v>160478.45264070769</v>
      </c>
      <c r="J140" s="11">
        <f t="shared" si="18"/>
        <v>160478.45264070769</v>
      </c>
      <c r="K140" s="11">
        <v>0</v>
      </c>
      <c r="L140" s="11">
        <v>0</v>
      </c>
      <c r="M140" s="11">
        <v>0</v>
      </c>
      <c r="N140" s="11">
        <v>22926.2</v>
      </c>
      <c r="O140" s="11">
        <f t="shared" si="14"/>
        <v>22925.652640707693</v>
      </c>
      <c r="Q140" s="11">
        <f t="shared" si="15"/>
        <v>22926.2</v>
      </c>
      <c r="S140" s="11">
        <f t="shared" si="17"/>
        <v>-22926.2</v>
      </c>
      <c r="T140" s="11">
        <f t="shared" si="13"/>
        <v>0</v>
      </c>
      <c r="AI140" s="17" t="s">
        <v>258</v>
      </c>
      <c r="AJ140" s="11">
        <v>0</v>
      </c>
      <c r="AK140" s="11">
        <v>46619</v>
      </c>
      <c r="AM140" s="11">
        <v>46161.751305013728</v>
      </c>
      <c r="AN140" s="11">
        <v>0</v>
      </c>
      <c r="AO140" s="11">
        <v>0</v>
      </c>
      <c r="AP140" s="11">
        <v>46162</v>
      </c>
      <c r="AQ140" s="11">
        <v>92781</v>
      </c>
      <c r="AR140" s="11">
        <v>46162</v>
      </c>
      <c r="AS140" s="11">
        <v>46619</v>
      </c>
    </row>
    <row r="141" spans="1:45">
      <c r="A141" s="3">
        <v>138</v>
      </c>
      <c r="B141" s="3">
        <v>1</v>
      </c>
      <c r="C141" s="4" t="s">
        <v>250</v>
      </c>
      <c r="D141" t="s">
        <v>251</v>
      </c>
      <c r="E141" s="5">
        <v>65895</v>
      </c>
      <c r="F141" s="5">
        <v>0</v>
      </c>
      <c r="G141" s="5">
        <f t="shared" ref="G141:G151" si="19">E141+F141</f>
        <v>65895</v>
      </c>
      <c r="H141" s="11">
        <v>0</v>
      </c>
      <c r="I141" s="11">
        <v>65894.680556327294</v>
      </c>
      <c r="J141" s="11">
        <f t="shared" si="18"/>
        <v>65894.680556327294</v>
      </c>
      <c r="K141" s="11">
        <v>0</v>
      </c>
      <c r="L141" s="11">
        <v>0</v>
      </c>
      <c r="M141" s="11">
        <v>0</v>
      </c>
      <c r="N141" s="11">
        <v>0</v>
      </c>
      <c r="O141" s="11">
        <f t="shared" si="14"/>
        <v>-0.31944367270625662</v>
      </c>
      <c r="Q141" s="11">
        <f t="shared" si="15"/>
        <v>0</v>
      </c>
      <c r="S141" s="11">
        <f t="shared" si="17"/>
        <v>0</v>
      </c>
      <c r="T141" s="11">
        <f t="shared" si="13"/>
        <v>0</v>
      </c>
      <c r="AI141" s="17" t="s">
        <v>260</v>
      </c>
      <c r="AJ141" s="11">
        <v>0</v>
      </c>
      <c r="AK141" s="11">
        <v>4980.46</v>
      </c>
      <c r="AM141" s="11">
        <v>27937.743965887719</v>
      </c>
      <c r="AN141" s="11">
        <v>0</v>
      </c>
      <c r="AO141" s="11">
        <v>0</v>
      </c>
      <c r="AP141" s="11">
        <v>27938</v>
      </c>
      <c r="AQ141" s="11">
        <v>32918.46</v>
      </c>
      <c r="AR141" s="11">
        <v>27938</v>
      </c>
      <c r="AS141" s="11">
        <v>4980.4599999999991</v>
      </c>
    </row>
    <row r="142" spans="1:45">
      <c r="A142" s="3">
        <v>139</v>
      </c>
      <c r="B142" s="3">
        <v>0</v>
      </c>
      <c r="C142" s="4" t="s">
        <v>252</v>
      </c>
      <c r="D142" t="s">
        <v>253</v>
      </c>
      <c r="E142" s="5">
        <v>741742</v>
      </c>
      <c r="F142" s="5">
        <v>0</v>
      </c>
      <c r="G142" s="5">
        <f t="shared" si="19"/>
        <v>741742</v>
      </c>
      <c r="H142" s="11">
        <v>0</v>
      </c>
      <c r="I142" s="11">
        <v>740967.11229550804</v>
      </c>
      <c r="J142" s="11">
        <f t="shared" si="18"/>
        <v>740967.11229550804</v>
      </c>
      <c r="K142" s="11">
        <v>0</v>
      </c>
      <c r="L142" s="11">
        <v>0</v>
      </c>
      <c r="M142" s="11">
        <v>0</v>
      </c>
      <c r="N142" s="11">
        <v>117866.15</v>
      </c>
      <c r="O142" s="11">
        <f t="shared" si="14"/>
        <v>117091.26229550803</v>
      </c>
      <c r="Q142" s="11">
        <f t="shared" si="15"/>
        <v>117866.15</v>
      </c>
      <c r="S142" s="11">
        <f t="shared" si="17"/>
        <v>-117866.15</v>
      </c>
      <c r="T142" s="11">
        <f t="shared" si="13"/>
        <v>0</v>
      </c>
      <c r="AI142" s="17" t="s">
        <v>262</v>
      </c>
      <c r="AJ142" s="11">
        <v>0</v>
      </c>
      <c r="AK142" s="11">
        <v>7780.66</v>
      </c>
      <c r="AM142" s="11">
        <v>110027.68385216098</v>
      </c>
      <c r="AN142" s="11">
        <v>0</v>
      </c>
      <c r="AO142" s="11">
        <v>0</v>
      </c>
      <c r="AP142" s="11">
        <v>110028</v>
      </c>
      <c r="AQ142" s="11">
        <v>117808.66</v>
      </c>
      <c r="AR142" s="11">
        <v>110028</v>
      </c>
      <c r="AS142" s="11">
        <v>7780.6600000000035</v>
      </c>
    </row>
    <row r="143" spans="1:45">
      <c r="A143" s="3">
        <v>140</v>
      </c>
      <c r="B143" s="3">
        <v>0</v>
      </c>
      <c r="C143" s="4" t="s">
        <v>254</v>
      </c>
      <c r="D143" t="s">
        <v>255</v>
      </c>
      <c r="E143" s="5">
        <v>494438</v>
      </c>
      <c r="F143" s="5">
        <v>5073</v>
      </c>
      <c r="G143" s="5">
        <f t="shared" si="19"/>
        <v>499511</v>
      </c>
      <c r="H143" s="11">
        <v>5055.4755170640519</v>
      </c>
      <c r="I143" s="11">
        <v>495387.5396471016</v>
      </c>
      <c r="J143" s="11">
        <f t="shared" si="18"/>
        <v>500443.01516416564</v>
      </c>
      <c r="K143" s="11">
        <v>0</v>
      </c>
      <c r="L143" s="11">
        <v>0</v>
      </c>
      <c r="M143" s="11">
        <v>0</v>
      </c>
      <c r="N143" s="11">
        <v>81964.53</v>
      </c>
      <c r="O143" s="11">
        <f t="shared" si="14"/>
        <v>82896.54516416564</v>
      </c>
      <c r="Q143" s="11">
        <f t="shared" si="15"/>
        <v>81964.53</v>
      </c>
      <c r="S143" s="11">
        <f t="shared" si="17"/>
        <v>-81964.53</v>
      </c>
      <c r="T143" s="11">
        <f t="shared" si="13"/>
        <v>0</v>
      </c>
      <c r="AI143" s="17" t="s">
        <v>410</v>
      </c>
      <c r="AJ143" s="11">
        <v>0</v>
      </c>
      <c r="AK143" s="11">
        <v>11821.72</v>
      </c>
      <c r="AM143" s="11">
        <v>18856.196105953444</v>
      </c>
      <c r="AN143" s="11">
        <v>0</v>
      </c>
      <c r="AO143" s="11">
        <v>0</v>
      </c>
      <c r="AP143" s="11">
        <v>18856</v>
      </c>
      <c r="AQ143" s="11">
        <v>30677.72</v>
      </c>
      <c r="AR143" s="11">
        <v>18856</v>
      </c>
      <c r="AS143" s="11">
        <v>11821.720000000001</v>
      </c>
    </row>
    <row r="144" spans="1:45">
      <c r="A144" s="3">
        <v>141</v>
      </c>
      <c r="B144" s="3">
        <v>0</v>
      </c>
      <c r="C144" s="4" t="s">
        <v>256</v>
      </c>
      <c r="D144" t="s">
        <v>257</v>
      </c>
      <c r="E144" s="5">
        <v>788911</v>
      </c>
      <c r="F144" s="5">
        <v>0</v>
      </c>
      <c r="G144" s="5">
        <f t="shared" si="19"/>
        <v>788911</v>
      </c>
      <c r="H144" s="11">
        <v>0</v>
      </c>
      <c r="I144" s="11">
        <v>788905.81618524692</v>
      </c>
      <c r="J144" s="11">
        <f t="shared" si="18"/>
        <v>788905.81618524692</v>
      </c>
      <c r="K144" s="11">
        <v>0</v>
      </c>
      <c r="L144" s="11">
        <v>0</v>
      </c>
      <c r="M144" s="11">
        <v>0</v>
      </c>
      <c r="N144" s="11">
        <v>188354.57</v>
      </c>
      <c r="O144" s="11">
        <f t="shared" si="14"/>
        <v>188349.38618524693</v>
      </c>
      <c r="Q144" s="11">
        <f t="shared" si="15"/>
        <v>188354.57</v>
      </c>
      <c r="S144" s="11">
        <f t="shared" si="17"/>
        <v>-188354.57</v>
      </c>
      <c r="T144" s="11">
        <f t="shared" si="13"/>
        <v>0</v>
      </c>
      <c r="AI144" s="17" t="s">
        <v>265</v>
      </c>
      <c r="AJ144" s="11">
        <v>0</v>
      </c>
      <c r="AK144" s="11">
        <v>30387.25</v>
      </c>
      <c r="AM144" s="11">
        <v>607262.75549389538</v>
      </c>
      <c r="AN144" s="11">
        <v>0</v>
      </c>
      <c r="AO144" s="11">
        <v>0</v>
      </c>
      <c r="AP144" s="11">
        <v>607263</v>
      </c>
      <c r="AQ144" s="11">
        <v>637650.25</v>
      </c>
      <c r="AR144" s="11">
        <v>608278</v>
      </c>
      <c r="AS144" s="11">
        <v>29372.25</v>
      </c>
    </row>
    <row r="145" spans="1:45">
      <c r="A145" s="3">
        <v>142</v>
      </c>
      <c r="B145" s="3">
        <v>1</v>
      </c>
      <c r="C145" s="4">
        <v>548</v>
      </c>
      <c r="D145" t="s">
        <v>258</v>
      </c>
      <c r="E145" s="5">
        <v>46162</v>
      </c>
      <c r="F145" s="5">
        <v>0</v>
      </c>
      <c r="G145" s="5">
        <f t="shared" si="19"/>
        <v>46162</v>
      </c>
      <c r="H145" s="11">
        <v>0</v>
      </c>
      <c r="I145" s="11">
        <v>46161.751305013728</v>
      </c>
      <c r="J145" s="11">
        <f t="shared" si="18"/>
        <v>46161.751305013728</v>
      </c>
      <c r="K145" s="11">
        <v>0</v>
      </c>
      <c r="L145" s="11">
        <v>0</v>
      </c>
      <c r="M145" s="11">
        <v>0</v>
      </c>
      <c r="N145" s="11">
        <v>46619</v>
      </c>
      <c r="O145" s="11">
        <f t="shared" si="14"/>
        <v>46618.751305013728</v>
      </c>
      <c r="Q145" s="11">
        <f t="shared" si="15"/>
        <v>46619</v>
      </c>
      <c r="S145" s="11">
        <f t="shared" si="17"/>
        <v>-46619</v>
      </c>
      <c r="T145" s="11">
        <f t="shared" si="13"/>
        <v>0</v>
      </c>
      <c r="AI145" s="17" t="s">
        <v>411</v>
      </c>
      <c r="AJ145" s="11">
        <v>0</v>
      </c>
      <c r="AK145" s="11">
        <v>0</v>
      </c>
      <c r="AM145" s="11">
        <v>26337.224704233868</v>
      </c>
      <c r="AN145" s="11">
        <v>0</v>
      </c>
      <c r="AO145" s="11">
        <v>0</v>
      </c>
      <c r="AP145" s="11">
        <v>26337</v>
      </c>
      <c r="AQ145" s="11">
        <v>26337</v>
      </c>
      <c r="AR145" s="11">
        <v>0</v>
      </c>
      <c r="AS145" s="11">
        <v>26337</v>
      </c>
    </row>
    <row r="146" spans="1:45">
      <c r="A146" s="3">
        <v>143</v>
      </c>
      <c r="B146" s="3">
        <v>0</v>
      </c>
      <c r="C146" s="4" t="s">
        <v>259</v>
      </c>
      <c r="D146" t="s">
        <v>260</v>
      </c>
      <c r="E146" s="5">
        <v>27938</v>
      </c>
      <c r="F146" s="5">
        <v>0</v>
      </c>
      <c r="G146" s="5">
        <f t="shared" si="19"/>
        <v>27938</v>
      </c>
      <c r="H146" s="11">
        <v>0</v>
      </c>
      <c r="I146" s="11">
        <v>27937.743965887719</v>
      </c>
      <c r="J146" s="11">
        <f t="shared" si="18"/>
        <v>27937.743965887719</v>
      </c>
      <c r="K146" s="11">
        <v>0</v>
      </c>
      <c r="L146" s="11">
        <v>0</v>
      </c>
      <c r="M146" s="11">
        <v>0</v>
      </c>
      <c r="N146" s="66">
        <v>4980.46</v>
      </c>
      <c r="O146" s="11">
        <f t="shared" si="14"/>
        <v>4980.2039658877193</v>
      </c>
      <c r="Q146" s="11">
        <f t="shared" si="15"/>
        <v>4980.46</v>
      </c>
      <c r="S146" s="11">
        <f t="shared" si="17"/>
        <v>-4980.46</v>
      </c>
      <c r="T146" s="11">
        <f t="shared" ref="T146:T151" si="20">S146+Q146</f>
        <v>0</v>
      </c>
      <c r="AI146" s="17" t="s">
        <v>412</v>
      </c>
      <c r="AJ146" s="14">
        <v>0</v>
      </c>
      <c r="AK146" s="14">
        <v>456654.94</v>
      </c>
      <c r="AM146" s="11">
        <v>1038075.3164400014</v>
      </c>
      <c r="AN146" s="11">
        <v>842.57925284400869</v>
      </c>
      <c r="AO146" s="11">
        <v>0</v>
      </c>
      <c r="AP146" s="11">
        <v>1038918</v>
      </c>
      <c r="AQ146" s="11">
        <v>1495572.94</v>
      </c>
      <c r="AR146" s="11">
        <v>1039065</v>
      </c>
      <c r="AS146" s="14">
        <v>456507.93999999994</v>
      </c>
    </row>
    <row r="147" spans="1:45">
      <c r="A147" s="3">
        <v>144</v>
      </c>
      <c r="B147" s="3">
        <v>0</v>
      </c>
      <c r="C147" s="4" t="s">
        <v>261</v>
      </c>
      <c r="D147" t="s">
        <v>262</v>
      </c>
      <c r="E147" s="5">
        <v>110028</v>
      </c>
      <c r="F147" s="5">
        <v>0</v>
      </c>
      <c r="G147" s="5">
        <f t="shared" si="19"/>
        <v>110028</v>
      </c>
      <c r="H147" s="11">
        <v>0</v>
      </c>
      <c r="I147" s="11">
        <v>110027.68385216098</v>
      </c>
      <c r="J147" s="11">
        <f t="shared" si="18"/>
        <v>110027.68385216098</v>
      </c>
      <c r="K147" s="11">
        <v>0</v>
      </c>
      <c r="L147" s="11">
        <v>0</v>
      </c>
      <c r="M147" s="11">
        <v>0</v>
      </c>
      <c r="N147" s="66">
        <v>7780.66</v>
      </c>
      <c r="O147" s="11">
        <f t="shared" si="14"/>
        <v>7780.3438521609751</v>
      </c>
      <c r="Q147" s="11">
        <f t="shared" si="15"/>
        <v>7780.66</v>
      </c>
      <c r="S147" s="11">
        <f t="shared" si="17"/>
        <v>-7780.66</v>
      </c>
      <c r="T147" s="11">
        <f t="shared" si="20"/>
        <v>0</v>
      </c>
      <c r="AJ147" s="11">
        <f>SUM(AJ4:AJ146)</f>
        <v>94572.22</v>
      </c>
      <c r="AK147" s="11">
        <f>SUM(AK4:AK146)</f>
        <v>18515858.340000004</v>
      </c>
      <c r="AS147" s="11">
        <f>SUM(AS4:AS146)</f>
        <v>20270493.559999999</v>
      </c>
    </row>
    <row r="148" spans="1:45">
      <c r="A148" s="3">
        <v>145</v>
      </c>
      <c r="B148" s="3">
        <v>1</v>
      </c>
      <c r="C148" s="4">
        <v>552</v>
      </c>
      <c r="D148" t="s">
        <v>263</v>
      </c>
      <c r="E148" s="5">
        <v>18856</v>
      </c>
      <c r="F148" s="5">
        <v>0</v>
      </c>
      <c r="G148" s="5">
        <f t="shared" si="19"/>
        <v>18856</v>
      </c>
      <c r="H148" s="11">
        <v>0</v>
      </c>
      <c r="I148" s="11">
        <v>18856.196105953444</v>
      </c>
      <c r="J148" s="11">
        <f t="shared" si="18"/>
        <v>18856.196105953444</v>
      </c>
      <c r="K148" s="11">
        <v>0</v>
      </c>
      <c r="L148" s="11">
        <v>0</v>
      </c>
      <c r="M148" s="11">
        <v>0</v>
      </c>
      <c r="N148" s="66">
        <v>11821.72</v>
      </c>
      <c r="O148" s="11">
        <f t="shared" si="14"/>
        <v>11821.916105953444</v>
      </c>
      <c r="Q148" s="11">
        <f t="shared" si="15"/>
        <v>11821.72</v>
      </c>
      <c r="S148" s="11">
        <f t="shared" si="17"/>
        <v>-11821.72</v>
      </c>
      <c r="T148" s="11">
        <f t="shared" si="20"/>
        <v>0</v>
      </c>
    </row>
    <row r="149" spans="1:45">
      <c r="A149" s="3">
        <v>146</v>
      </c>
      <c r="B149" s="3">
        <v>0</v>
      </c>
      <c r="C149" s="4" t="s">
        <v>264</v>
      </c>
      <c r="D149" t="s">
        <v>265</v>
      </c>
      <c r="E149" s="5">
        <v>608278</v>
      </c>
      <c r="F149" s="5">
        <v>0</v>
      </c>
      <c r="G149" s="5">
        <f t="shared" si="19"/>
        <v>608278</v>
      </c>
      <c r="H149" s="11">
        <v>0</v>
      </c>
      <c r="I149" s="11">
        <v>607262.75549389538</v>
      </c>
      <c r="J149" s="11">
        <f t="shared" si="18"/>
        <v>607262.75549389538</v>
      </c>
      <c r="K149" s="11">
        <v>0</v>
      </c>
      <c r="L149" s="11">
        <v>0</v>
      </c>
      <c r="M149" s="11">
        <v>0</v>
      </c>
      <c r="N149" s="66">
        <v>30387.25</v>
      </c>
      <c r="O149" s="11">
        <f t="shared" si="14"/>
        <v>29372.005493895384</v>
      </c>
      <c r="Q149" s="11">
        <f t="shared" si="15"/>
        <v>30387.25</v>
      </c>
      <c r="S149" s="11">
        <f t="shared" si="17"/>
        <v>-30387.25</v>
      </c>
      <c r="T149" s="11">
        <f t="shared" si="20"/>
        <v>0</v>
      </c>
    </row>
    <row r="150" spans="1:45">
      <c r="A150" s="3">
        <v>147</v>
      </c>
      <c r="B150" s="3">
        <v>1</v>
      </c>
      <c r="C150" s="4">
        <v>545</v>
      </c>
      <c r="D150" t="s">
        <v>266</v>
      </c>
      <c r="E150" s="5">
        <v>0</v>
      </c>
      <c r="F150" s="5">
        <v>0</v>
      </c>
      <c r="G150" s="5">
        <f t="shared" si="19"/>
        <v>0</v>
      </c>
      <c r="H150" s="11">
        <v>0</v>
      </c>
      <c r="I150" s="11">
        <v>26337.224704233868</v>
      </c>
      <c r="J150" s="11">
        <f t="shared" si="18"/>
        <v>26337.224704233868</v>
      </c>
      <c r="K150" s="11">
        <v>0</v>
      </c>
      <c r="L150" s="11">
        <v>0</v>
      </c>
      <c r="M150" s="11">
        <v>0</v>
      </c>
      <c r="N150" s="66">
        <v>0</v>
      </c>
      <c r="O150" s="11">
        <f t="shared" si="14"/>
        <v>26337.224704233868</v>
      </c>
      <c r="Q150" s="11">
        <f t="shared" si="15"/>
        <v>0</v>
      </c>
      <c r="S150" s="11">
        <f t="shared" si="17"/>
        <v>0</v>
      </c>
      <c r="T150" s="11">
        <f t="shared" si="20"/>
        <v>0</v>
      </c>
    </row>
    <row r="151" spans="1:45">
      <c r="A151" s="3">
        <v>148</v>
      </c>
      <c r="B151" s="6">
        <v>0</v>
      </c>
      <c r="C151" s="4" t="s">
        <v>267</v>
      </c>
      <c r="D151" t="s">
        <v>268</v>
      </c>
      <c r="E151" s="7">
        <v>1039065</v>
      </c>
      <c r="F151" s="7">
        <v>845</v>
      </c>
      <c r="G151" s="7">
        <f t="shared" si="19"/>
        <v>1039910</v>
      </c>
      <c r="H151" s="14">
        <v>842.57925284400869</v>
      </c>
      <c r="I151" s="14">
        <v>1038075.3164400014</v>
      </c>
      <c r="J151" s="14">
        <f t="shared" si="18"/>
        <v>1038917.8956928453</v>
      </c>
      <c r="K151" s="14">
        <v>0</v>
      </c>
      <c r="L151" s="14">
        <v>0</v>
      </c>
      <c r="M151" s="14">
        <v>0</v>
      </c>
      <c r="N151" s="71">
        <v>456654.94</v>
      </c>
      <c r="O151" s="14">
        <f t="shared" si="14"/>
        <v>455662.83569284534</v>
      </c>
      <c r="Q151" s="14">
        <f>K151+L151+N151</f>
        <v>456654.94</v>
      </c>
      <c r="S151" s="11">
        <f t="shared" si="17"/>
        <v>-456654.94</v>
      </c>
      <c r="T151" s="11">
        <f t="shared" si="20"/>
        <v>0</v>
      </c>
    </row>
    <row r="152" spans="1:45">
      <c r="B152" s="3">
        <f>SUM(B4:B151)</f>
        <v>59</v>
      </c>
      <c r="E152" s="13">
        <f t="shared" ref="E152:O152" si="21">SUM(E4:E151)</f>
        <v>106108474</v>
      </c>
      <c r="F152" s="13">
        <f t="shared" si="21"/>
        <v>498840</v>
      </c>
      <c r="G152" s="13">
        <f t="shared" si="21"/>
        <v>106549479</v>
      </c>
      <c r="H152" s="13">
        <f t="shared" si="21"/>
        <v>497121.75917796511</v>
      </c>
      <c r="I152" s="13">
        <f t="shared" si="21"/>
        <v>106020911.00679176</v>
      </c>
      <c r="J152" s="13">
        <f t="shared" si="21"/>
        <v>106518032.76596969</v>
      </c>
      <c r="K152" s="13">
        <f t="shared" si="21"/>
        <v>0</v>
      </c>
      <c r="L152" s="13">
        <f t="shared" si="21"/>
        <v>94572</v>
      </c>
      <c r="M152" s="13">
        <f t="shared" si="21"/>
        <v>31410</v>
      </c>
      <c r="N152" s="13">
        <f t="shared" si="21"/>
        <v>18492609.340000004</v>
      </c>
      <c r="O152" s="13">
        <f t="shared" si="21"/>
        <v>18555735.105969686</v>
      </c>
      <c r="Q152" s="11">
        <f>SUM(Q4:Q151)</f>
        <v>18587181.340000004</v>
      </c>
    </row>
    <row r="154" spans="1:45">
      <c r="C154">
        <f>SUM(C4:C151)</f>
        <v>11010</v>
      </c>
      <c r="L154" s="11">
        <f>L152-AJ147</f>
        <v>-0.22000000000116415</v>
      </c>
      <c r="N154" s="11">
        <f>N152-AK147</f>
        <v>-23249</v>
      </c>
      <c r="O154" s="11">
        <f>O152-AS147</f>
        <v>-1714758.4540303126</v>
      </c>
      <c r="Q154" s="11">
        <f>Q152-K152-L152-M152-N152</f>
        <v>-31410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45"/>
  <sheetViews>
    <sheetView showGridLines="0" topLeftCell="A15" workbookViewId="0">
      <selection activeCell="B5" sqref="B5:F5"/>
    </sheetView>
  </sheetViews>
  <sheetFormatPr defaultRowHeight="14.5"/>
  <cols>
    <col min="1" max="1" width="20.26953125" customWidth="1"/>
    <col min="2" max="2" width="14.26953125" customWidth="1"/>
    <col min="3" max="3" width="10.26953125" customWidth="1"/>
    <col min="4" max="4" width="14.26953125" customWidth="1"/>
    <col min="5" max="5" width="10.453125" customWidth="1"/>
    <col min="6" max="6" width="10.1796875" customWidth="1"/>
    <col min="7" max="7" width="10" customWidth="1"/>
  </cols>
  <sheetData>
    <row r="1" spans="1:7">
      <c r="A1" s="79" t="s">
        <v>375</v>
      </c>
      <c r="B1" s="79"/>
      <c r="C1" s="79"/>
      <c r="D1" s="79"/>
      <c r="E1" s="79"/>
      <c r="F1" s="79"/>
      <c r="G1" s="79"/>
    </row>
    <row r="2" spans="1:7">
      <c r="A2" s="12"/>
    </row>
    <row r="3" spans="1:7">
      <c r="A3" s="79" t="s">
        <v>287</v>
      </c>
      <c r="B3" s="79"/>
      <c r="C3" s="79"/>
      <c r="D3" s="79"/>
      <c r="E3" s="79"/>
      <c r="F3" s="79"/>
      <c r="G3" s="79"/>
    </row>
    <row r="5" spans="1:7">
      <c r="A5" t="s">
        <v>288</v>
      </c>
      <c r="B5" s="80" t="s">
        <v>96</v>
      </c>
      <c r="C5" s="80"/>
      <c r="D5" s="80"/>
      <c r="E5" s="80"/>
      <c r="F5" s="80"/>
    </row>
    <row r="6" spans="1:7">
      <c r="A6" t="s">
        <v>369</v>
      </c>
      <c r="B6" s="4" t="str">
        <f>LOOKUP(B5,DistrictName,list!C4:C151)</f>
        <v>019</v>
      </c>
    </row>
    <row r="8" spans="1:7">
      <c r="A8" t="s">
        <v>289</v>
      </c>
      <c r="D8" s="16">
        <f>SUMIF(list!$C$4:$C$151,'Form 1'!$B$6,list!$Q$4:$Q$151)</f>
        <v>1056002.23</v>
      </c>
      <c r="E8" s="67" t="s">
        <v>339</v>
      </c>
    </row>
    <row r="10" spans="1:7">
      <c r="A10" t="s">
        <v>370</v>
      </c>
      <c r="C10" s="17"/>
      <c r="D10" s="16">
        <f>ROUND(SUMIF(list!$C$4:$C$151,'Form 1'!$B$6,list!$J$4:$J$151),0)</f>
        <v>8455908</v>
      </c>
    </row>
    <row r="11" spans="1:7">
      <c r="A11" t="s">
        <v>371</v>
      </c>
      <c r="D11" s="18">
        <f>ROUND(SUMIF(list!$C$4:$C$151,'Form 1'!$B$6,list!$G$4:$G$151),0)</f>
        <v>8421618</v>
      </c>
    </row>
    <row r="12" spans="1:7">
      <c r="A12" t="s">
        <v>290</v>
      </c>
      <c r="D12" s="16">
        <f>D10-D11</f>
        <v>34290</v>
      </c>
      <c r="E12" s="67" t="s">
        <v>340</v>
      </c>
    </row>
    <row r="14" spans="1:7">
      <c r="A14" s="12" t="s">
        <v>291</v>
      </c>
      <c r="D14" s="19">
        <f>ROUND((D10-D11+D8),0)</f>
        <v>1090292</v>
      </c>
    </row>
    <row r="15" spans="1:7">
      <c r="A15" s="12"/>
      <c r="D15" s="19"/>
    </row>
    <row r="16" spans="1:7">
      <c r="A16" s="24" t="s">
        <v>341</v>
      </c>
      <c r="B16" s="25"/>
      <c r="C16" s="26"/>
    </row>
    <row r="17" spans="1:7">
      <c r="A17" s="27"/>
      <c r="B17" s="28" t="s">
        <v>336</v>
      </c>
      <c r="C17" s="29"/>
    </row>
    <row r="18" spans="1:7">
      <c r="A18" s="30" t="s">
        <v>337</v>
      </c>
      <c r="B18" s="31">
        <f>ROUND(SUMIF(list!$C$4:$C$151,'Form 1'!$B$6,list!$H$4:$H$151),0)</f>
        <v>0</v>
      </c>
      <c r="C18" s="29"/>
    </row>
    <row r="19" spans="1:7">
      <c r="A19" s="30" t="s">
        <v>377</v>
      </c>
      <c r="B19" s="23">
        <f>SUMIF(list!$C$4:$C$151,'Form 1'!$B$6,list!$F$4:$F$151)</f>
        <v>0</v>
      </c>
      <c r="C19" s="29"/>
    </row>
    <row r="20" spans="1:7">
      <c r="A20" s="32" t="s">
        <v>338</v>
      </c>
      <c r="B20" s="23">
        <f>B18-B19</f>
        <v>0</v>
      </c>
      <c r="C20" s="57" t="s">
        <v>365</v>
      </c>
    </row>
    <row r="22" spans="1:7">
      <c r="A22" s="12" t="s">
        <v>295</v>
      </c>
    </row>
    <row r="24" spans="1:7">
      <c r="A24" s="78" t="s">
        <v>296</v>
      </c>
      <c r="B24" s="78"/>
      <c r="C24" s="78"/>
      <c r="D24" s="78"/>
      <c r="E24" s="78"/>
      <c r="F24" s="78"/>
      <c r="G24" s="78"/>
    </row>
    <row r="25" spans="1:7">
      <c r="A25" s="78"/>
      <c r="B25" s="78"/>
      <c r="C25" s="78"/>
      <c r="D25" s="78"/>
      <c r="E25" s="78"/>
      <c r="F25" s="78"/>
      <c r="G25" s="78"/>
    </row>
    <row r="27" spans="1:7">
      <c r="A27" s="78" t="s">
        <v>426</v>
      </c>
      <c r="B27" s="78"/>
      <c r="C27" s="78"/>
      <c r="D27" s="78"/>
      <c r="E27" s="78"/>
      <c r="F27" s="78"/>
      <c r="G27" s="78"/>
    </row>
    <row r="28" spans="1:7">
      <c r="A28" s="78"/>
      <c r="B28" s="78"/>
      <c r="C28" s="78"/>
      <c r="D28" s="78"/>
      <c r="E28" s="78"/>
      <c r="F28" s="78"/>
      <c r="G28" s="78"/>
    </row>
    <row r="30" spans="1:7">
      <c r="A30" s="78" t="s">
        <v>297</v>
      </c>
      <c r="B30" s="78"/>
      <c r="C30" s="78"/>
      <c r="D30" s="78"/>
      <c r="E30" s="78"/>
      <c r="F30" s="78"/>
      <c r="G30" s="78"/>
    </row>
    <row r="31" spans="1:7">
      <c r="A31" s="78"/>
      <c r="B31" s="78"/>
      <c r="C31" s="78"/>
      <c r="D31" s="78"/>
      <c r="E31" s="78"/>
      <c r="F31" s="78"/>
      <c r="G31" s="78"/>
    </row>
    <row r="33" spans="1:7">
      <c r="A33" t="s">
        <v>427</v>
      </c>
    </row>
    <row r="35" spans="1:7">
      <c r="A35" s="78" t="s">
        <v>298</v>
      </c>
      <c r="B35" s="78"/>
      <c r="C35" s="78"/>
      <c r="D35" s="78"/>
      <c r="E35" s="78"/>
      <c r="F35" s="78"/>
      <c r="G35" s="78"/>
    </row>
    <row r="36" spans="1:7">
      <c r="A36" s="78"/>
      <c r="B36" s="78"/>
      <c r="C36" s="78"/>
      <c r="D36" s="78"/>
      <c r="E36" s="78"/>
      <c r="F36" s="78"/>
      <c r="G36" s="78"/>
    </row>
    <row r="37" spans="1:7" ht="15.75" customHeight="1">
      <c r="A37" s="77" t="s">
        <v>299</v>
      </c>
      <c r="B37" s="77"/>
      <c r="C37" s="77"/>
      <c r="D37" s="77"/>
      <c r="E37" s="77"/>
      <c r="F37" s="77"/>
      <c r="G37" s="77"/>
    </row>
    <row r="38" spans="1:7">
      <c r="A38" s="77"/>
      <c r="B38" s="77"/>
      <c r="C38" s="77"/>
      <c r="D38" s="77"/>
      <c r="E38" s="77"/>
      <c r="F38" s="77"/>
      <c r="G38" s="77"/>
    </row>
    <row r="40" spans="1:7">
      <c r="A40" s="78" t="s">
        <v>376</v>
      </c>
      <c r="B40" s="78"/>
      <c r="C40" s="78"/>
      <c r="D40" s="78"/>
      <c r="E40" s="78"/>
      <c r="F40" s="78"/>
      <c r="G40" s="78"/>
    </row>
    <row r="41" spans="1:7">
      <c r="A41" s="78"/>
      <c r="B41" s="78"/>
      <c r="C41" s="78"/>
      <c r="D41" s="78"/>
      <c r="E41" s="78"/>
      <c r="F41" s="78"/>
      <c r="G41" s="78"/>
    </row>
    <row r="42" spans="1:7" ht="15" customHeight="1">
      <c r="A42" s="78" t="s">
        <v>300</v>
      </c>
      <c r="B42" s="78"/>
      <c r="C42" s="78"/>
      <c r="D42" s="78"/>
      <c r="E42" s="78"/>
      <c r="F42" s="78"/>
      <c r="G42" s="78"/>
    </row>
    <row r="43" spans="1:7">
      <c r="A43" s="78"/>
      <c r="B43" s="78"/>
      <c r="C43" s="78"/>
      <c r="D43" s="78"/>
      <c r="E43" s="78"/>
      <c r="F43" s="78"/>
      <c r="G43" s="78"/>
    </row>
    <row r="44" spans="1:7">
      <c r="A44" s="78"/>
      <c r="B44" s="78"/>
      <c r="C44" s="78"/>
      <c r="D44" s="78"/>
      <c r="E44" s="78"/>
      <c r="F44" s="78"/>
      <c r="G44" s="78"/>
    </row>
    <row r="45" spans="1:7">
      <c r="A45" t="s">
        <v>301</v>
      </c>
    </row>
  </sheetData>
  <sheetProtection password="CF47" sheet="1" objects="1" scenarios="1" selectLockedCells="1"/>
  <mergeCells count="10">
    <mergeCell ref="A37:G38"/>
    <mergeCell ref="A40:G41"/>
    <mergeCell ref="A42:G44"/>
    <mergeCell ref="A1:G1"/>
    <mergeCell ref="A3:G3"/>
    <mergeCell ref="B5:F5"/>
    <mergeCell ref="A35:G36"/>
    <mergeCell ref="A24:G25"/>
    <mergeCell ref="A27:G28"/>
    <mergeCell ref="A30:G31"/>
  </mergeCells>
  <dataValidations count="1">
    <dataValidation type="list" allowBlank="1" showInputMessage="1" showErrorMessage="1" sqref="B5">
      <formula1>DistrictName</formula1>
    </dataValidation>
  </dataValidations>
  <pageMargins left="0.7" right="0.7" top="0.75" bottom="0.75" header="0.3" footer="0.3"/>
  <pageSetup orientation="portrait" r:id="rId1"/>
  <headerFooter>
    <oddFooter>&amp;L&amp;8FY2014-15 Carryover and Final Award Justification Form&amp;R&amp;8page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90"/>
  <sheetViews>
    <sheetView showGridLines="0" tabSelected="1" topLeftCell="A91" workbookViewId="0">
      <selection activeCell="K90" sqref="K90"/>
    </sheetView>
  </sheetViews>
  <sheetFormatPr defaultRowHeight="14.5"/>
  <cols>
    <col min="1" max="1" width="4.1796875" customWidth="1"/>
    <col min="2" max="2" width="28.453125" customWidth="1"/>
    <col min="3" max="3" width="11.453125" customWidth="1"/>
    <col min="5" max="5" width="11" customWidth="1"/>
    <col min="7" max="7" width="2.26953125" customWidth="1"/>
    <col min="8" max="8" width="12.453125" customWidth="1"/>
    <col min="9" max="9" width="16.453125" customWidth="1"/>
  </cols>
  <sheetData>
    <row r="1" spans="1:9">
      <c r="A1" s="79" t="s">
        <v>302</v>
      </c>
      <c r="B1" s="79"/>
      <c r="C1" s="79"/>
      <c r="D1" s="79"/>
      <c r="E1" s="79"/>
      <c r="F1" s="79"/>
      <c r="G1" s="79"/>
      <c r="H1" s="79"/>
      <c r="I1" s="79"/>
    </row>
    <row r="2" spans="1:9" ht="7.9" customHeight="1"/>
    <row r="3" spans="1:9">
      <c r="A3" t="s">
        <v>288</v>
      </c>
      <c r="C3" s="22" t="str">
        <f>'Form 1'!B5</f>
        <v>Gadsden Independent Schools</v>
      </c>
      <c r="D3" s="22"/>
      <c r="E3" s="22"/>
    </row>
    <row r="5" spans="1:9" ht="48.5">
      <c r="C5" s="20" t="s">
        <v>289</v>
      </c>
      <c r="E5" s="20" t="s">
        <v>303</v>
      </c>
      <c r="H5" s="21" t="s">
        <v>304</v>
      </c>
    </row>
    <row r="6" spans="1:9">
      <c r="B6" s="33" t="s">
        <v>305</v>
      </c>
      <c r="C6" s="36">
        <f>ROUND('Form 1'!D8,0)</f>
        <v>1056002</v>
      </c>
      <c r="D6" s="34"/>
      <c r="E6" s="36">
        <f>ROUND('Form 1'!D12,0)</f>
        <v>34290</v>
      </c>
      <c r="F6" s="34"/>
      <c r="H6" s="36">
        <f>ROUND('Form 1'!D14,0)</f>
        <v>1090292</v>
      </c>
    </row>
    <row r="7" spans="1:9">
      <c r="A7" s="12" t="s">
        <v>306</v>
      </c>
      <c r="B7" t="s">
        <v>315</v>
      </c>
      <c r="C7" s="72">
        <v>10560</v>
      </c>
      <c r="D7" s="11"/>
      <c r="E7" s="72">
        <v>343</v>
      </c>
      <c r="F7" s="35" t="s">
        <v>342</v>
      </c>
      <c r="H7" s="37">
        <f t="shared" ref="H7:H22" si="0">C7+E7</f>
        <v>10903</v>
      </c>
    </row>
    <row r="8" spans="1:9">
      <c r="A8" s="12" t="s">
        <v>307</v>
      </c>
      <c r="B8" t="s">
        <v>316</v>
      </c>
      <c r="C8" s="72">
        <v>0</v>
      </c>
      <c r="D8" s="11"/>
      <c r="E8" s="72">
        <v>0</v>
      </c>
      <c r="F8" s="11"/>
      <c r="H8" s="37">
        <f t="shared" si="0"/>
        <v>0</v>
      </c>
    </row>
    <row r="9" spans="1:9">
      <c r="A9" s="12" t="s">
        <v>308</v>
      </c>
      <c r="B9" t="s">
        <v>317</v>
      </c>
      <c r="C9" s="72">
        <v>0</v>
      </c>
      <c r="D9" s="11"/>
      <c r="E9" s="37">
        <f>ROUND('Form 1'!B20,0)</f>
        <v>0</v>
      </c>
      <c r="F9" s="11"/>
      <c r="H9" s="37">
        <f t="shared" si="0"/>
        <v>0</v>
      </c>
    </row>
    <row r="10" spans="1:9">
      <c r="A10" s="12" t="s">
        <v>309</v>
      </c>
      <c r="B10" t="s">
        <v>318</v>
      </c>
      <c r="C10" s="72">
        <v>0</v>
      </c>
      <c r="D10" s="11"/>
      <c r="E10" s="72">
        <v>15085</v>
      </c>
      <c r="F10" s="11"/>
      <c r="H10" s="37">
        <f t="shared" si="0"/>
        <v>15085</v>
      </c>
    </row>
    <row r="11" spans="1:9">
      <c r="A11" s="12" t="s">
        <v>310</v>
      </c>
      <c r="B11" t="s">
        <v>319</v>
      </c>
      <c r="C11" s="72"/>
      <c r="D11" s="11"/>
      <c r="E11" s="72">
        <v>0</v>
      </c>
      <c r="F11" s="11"/>
      <c r="H11" s="37">
        <f t="shared" si="0"/>
        <v>0</v>
      </c>
    </row>
    <row r="12" spans="1:9">
      <c r="A12" s="12" t="s">
        <v>311</v>
      </c>
      <c r="B12" t="s">
        <v>320</v>
      </c>
      <c r="C12" s="72">
        <v>0</v>
      </c>
      <c r="D12" s="11"/>
      <c r="E12" s="72">
        <v>0</v>
      </c>
      <c r="F12" s="35" t="s">
        <v>342</v>
      </c>
      <c r="H12" s="37">
        <f t="shared" si="0"/>
        <v>0</v>
      </c>
    </row>
    <row r="13" spans="1:9">
      <c r="A13" s="12" t="s">
        <v>312</v>
      </c>
      <c r="B13" t="s">
        <v>321</v>
      </c>
      <c r="C13" s="72">
        <v>0</v>
      </c>
      <c r="D13" s="11"/>
      <c r="E13" s="72">
        <v>0</v>
      </c>
      <c r="F13" s="35" t="s">
        <v>342</v>
      </c>
      <c r="H13" s="37">
        <f t="shared" si="0"/>
        <v>0</v>
      </c>
    </row>
    <row r="14" spans="1:9">
      <c r="A14" s="12" t="s">
        <v>313</v>
      </c>
      <c r="B14" t="s">
        <v>322</v>
      </c>
      <c r="C14" s="74">
        <v>138000</v>
      </c>
      <c r="D14" s="11"/>
      <c r="E14" s="72">
        <v>0</v>
      </c>
      <c r="F14" s="35" t="s">
        <v>342</v>
      </c>
      <c r="H14" s="37">
        <f t="shared" si="0"/>
        <v>138000</v>
      </c>
    </row>
    <row r="15" spans="1:9">
      <c r="A15" s="12" t="s">
        <v>314</v>
      </c>
      <c r="B15" t="s">
        <v>323</v>
      </c>
      <c r="C15" s="72">
        <v>0</v>
      </c>
      <c r="D15" s="11"/>
      <c r="E15" s="72">
        <v>0</v>
      </c>
      <c r="F15" s="11"/>
      <c r="H15" s="37">
        <f t="shared" si="0"/>
        <v>0</v>
      </c>
    </row>
    <row r="16" spans="1:9">
      <c r="A16" s="12"/>
      <c r="B16" t="s">
        <v>324</v>
      </c>
      <c r="C16" s="72">
        <v>0</v>
      </c>
      <c r="D16" s="11"/>
      <c r="E16" s="72">
        <v>0</v>
      </c>
      <c r="F16" s="11"/>
      <c r="H16" s="37">
        <f t="shared" si="0"/>
        <v>0</v>
      </c>
    </row>
    <row r="17" spans="1:9">
      <c r="A17" s="12"/>
      <c r="B17" t="s">
        <v>325</v>
      </c>
      <c r="C17" s="72">
        <v>0</v>
      </c>
      <c r="D17" s="11"/>
      <c r="E17" s="72">
        <v>0</v>
      </c>
      <c r="F17" s="11"/>
      <c r="H17" s="37">
        <f t="shared" si="0"/>
        <v>0</v>
      </c>
    </row>
    <row r="18" spans="1:9">
      <c r="A18" s="12" t="s">
        <v>327</v>
      </c>
      <c r="B18" t="s">
        <v>326</v>
      </c>
      <c r="C18" s="72">
        <v>407413</v>
      </c>
      <c r="D18" s="11"/>
      <c r="E18" s="72">
        <v>0</v>
      </c>
      <c r="F18" s="35" t="s">
        <v>342</v>
      </c>
      <c r="H18" s="37">
        <f t="shared" si="0"/>
        <v>407413</v>
      </c>
    </row>
    <row r="19" spans="1:9">
      <c r="A19" s="12" t="s">
        <v>328</v>
      </c>
      <c r="B19" t="s">
        <v>332</v>
      </c>
      <c r="C19" s="72">
        <v>0</v>
      </c>
      <c r="D19" s="11"/>
      <c r="E19" s="72">
        <v>18862</v>
      </c>
      <c r="F19" s="11"/>
      <c r="H19" s="37">
        <f t="shared" si="0"/>
        <v>18862</v>
      </c>
    </row>
    <row r="20" spans="1:9">
      <c r="A20" s="12" t="s">
        <v>329</v>
      </c>
      <c r="B20" t="s">
        <v>335</v>
      </c>
      <c r="C20" s="72">
        <v>0</v>
      </c>
      <c r="D20" s="11"/>
      <c r="E20" s="72">
        <v>0</v>
      </c>
      <c r="F20" s="11"/>
      <c r="H20" s="37">
        <f t="shared" si="0"/>
        <v>0</v>
      </c>
    </row>
    <row r="21" spans="1:9">
      <c r="A21" s="12" t="s">
        <v>330</v>
      </c>
      <c r="B21" t="s">
        <v>333</v>
      </c>
      <c r="C21" s="72">
        <v>0</v>
      </c>
      <c r="D21" s="11"/>
      <c r="E21" s="72">
        <v>0</v>
      </c>
      <c r="F21" s="11"/>
      <c r="H21" s="37">
        <f t="shared" si="0"/>
        <v>0</v>
      </c>
    </row>
    <row r="22" spans="1:9">
      <c r="A22" s="12" t="s">
        <v>331</v>
      </c>
      <c r="B22" t="s">
        <v>334</v>
      </c>
      <c r="C22" s="72">
        <v>500029</v>
      </c>
      <c r="D22" s="11"/>
      <c r="E22" s="72">
        <v>0</v>
      </c>
      <c r="F22" s="35" t="s">
        <v>342</v>
      </c>
      <c r="H22" s="37">
        <f t="shared" si="0"/>
        <v>500029</v>
      </c>
    </row>
    <row r="23" spans="1:9">
      <c r="A23" s="12"/>
    </row>
    <row r="24" spans="1:9">
      <c r="A24" s="12"/>
      <c r="B24" s="58" t="s">
        <v>367</v>
      </c>
      <c r="C24" s="60">
        <f>C6-SUM(C7:C22)</f>
        <v>0</v>
      </c>
      <c r="D24" s="59"/>
      <c r="E24" s="60">
        <f>E6-SUM(E7:E22)</f>
        <v>0</v>
      </c>
      <c r="F24" s="59"/>
      <c r="G24" s="59"/>
      <c r="H24" s="60">
        <f>H6-SUM(H7:H22)</f>
        <v>0</v>
      </c>
    </row>
    <row r="25" spans="1:9">
      <c r="A25" s="12" t="s">
        <v>306</v>
      </c>
      <c r="B25" s="38" t="s">
        <v>343</v>
      </c>
    </row>
    <row r="26" spans="1:9" ht="32.5" customHeight="1">
      <c r="A26" s="12"/>
      <c r="B26" s="81" t="s">
        <v>446</v>
      </c>
      <c r="C26" s="82"/>
      <c r="D26" s="82"/>
      <c r="E26" s="82"/>
      <c r="F26" s="82"/>
      <c r="G26" s="82"/>
      <c r="H26" s="82"/>
      <c r="I26" s="83"/>
    </row>
    <row r="27" spans="1:9">
      <c r="A27" s="12"/>
    </row>
    <row r="28" spans="1:9">
      <c r="A28" s="38" t="s">
        <v>307</v>
      </c>
      <c r="B28" s="38" t="s">
        <v>344</v>
      </c>
    </row>
    <row r="29" spans="1:9" ht="48" customHeight="1">
      <c r="A29" s="12"/>
      <c r="B29" s="81" t="s">
        <v>428</v>
      </c>
      <c r="C29" s="82"/>
      <c r="D29" s="82"/>
      <c r="E29" s="82"/>
      <c r="F29" s="82"/>
      <c r="G29" s="82"/>
      <c r="H29" s="82"/>
      <c r="I29" s="83"/>
    </row>
    <row r="31" spans="1:9">
      <c r="A31" s="38" t="s">
        <v>308</v>
      </c>
      <c r="B31" s="38" t="s">
        <v>345</v>
      </c>
    </row>
    <row r="32" spans="1:9" ht="48" customHeight="1">
      <c r="A32" s="12"/>
      <c r="B32" s="81" t="s">
        <v>428</v>
      </c>
      <c r="C32" s="82"/>
      <c r="D32" s="82"/>
      <c r="E32" s="82"/>
      <c r="F32" s="82"/>
      <c r="G32" s="82"/>
      <c r="H32" s="82"/>
      <c r="I32" s="83"/>
    </row>
    <row r="34" spans="1:9">
      <c r="A34" s="38" t="s">
        <v>309</v>
      </c>
      <c r="B34" s="38" t="s">
        <v>346</v>
      </c>
      <c r="C34" s="38"/>
      <c r="D34" s="38"/>
      <c r="E34" s="38"/>
      <c r="F34" s="38"/>
      <c r="G34" s="39"/>
      <c r="H34" s="38"/>
      <c r="I34" s="38"/>
    </row>
    <row r="35" spans="1:9" ht="48" customHeight="1">
      <c r="A35" s="40"/>
      <c r="B35" s="81" t="s">
        <v>429</v>
      </c>
      <c r="C35" s="82"/>
      <c r="D35" s="82"/>
      <c r="E35" s="82"/>
      <c r="F35" s="82"/>
      <c r="G35" s="82"/>
      <c r="H35" s="82"/>
      <c r="I35" s="83"/>
    </row>
    <row r="36" spans="1:9">
      <c r="G36" s="41"/>
    </row>
    <row r="37" spans="1:9">
      <c r="A37" s="38" t="s">
        <v>310</v>
      </c>
      <c r="B37" s="38" t="s">
        <v>347</v>
      </c>
      <c r="C37" s="38"/>
      <c r="D37" s="38"/>
      <c r="E37" s="38"/>
      <c r="F37" s="38"/>
      <c r="G37" s="39"/>
      <c r="H37" s="38"/>
      <c r="I37" s="38"/>
    </row>
    <row r="38" spans="1:9" ht="48" customHeight="1">
      <c r="A38" s="40"/>
      <c r="B38" s="81" t="s">
        <v>447</v>
      </c>
      <c r="C38" s="82"/>
      <c r="D38" s="82"/>
      <c r="E38" s="82"/>
      <c r="F38" s="82"/>
      <c r="G38" s="82"/>
      <c r="H38" s="82"/>
      <c r="I38" s="83"/>
    </row>
    <row r="39" spans="1:9">
      <c r="G39" s="41"/>
    </row>
    <row r="40" spans="1:9">
      <c r="A40" s="38" t="s">
        <v>311</v>
      </c>
      <c r="B40" s="38" t="s">
        <v>348</v>
      </c>
      <c r="C40" s="38"/>
      <c r="D40" s="38"/>
      <c r="E40" s="38"/>
      <c r="F40" s="38"/>
      <c r="G40" s="39"/>
      <c r="H40" s="38"/>
      <c r="I40" s="38"/>
    </row>
    <row r="41" spans="1:9" ht="48" customHeight="1">
      <c r="A41" s="40"/>
      <c r="B41" s="84" t="s">
        <v>430</v>
      </c>
      <c r="C41" s="85"/>
      <c r="D41" s="85"/>
      <c r="E41" s="85"/>
      <c r="F41" s="85"/>
      <c r="G41" s="85"/>
      <c r="H41" s="85"/>
      <c r="I41" s="86"/>
    </row>
    <row r="42" spans="1:9">
      <c r="G42" s="41"/>
    </row>
    <row r="43" spans="1:9">
      <c r="A43" s="38" t="s">
        <v>312</v>
      </c>
      <c r="B43" s="42" t="s">
        <v>349</v>
      </c>
      <c r="C43" s="42"/>
      <c r="D43" s="42"/>
      <c r="E43" s="42"/>
      <c r="F43" s="42"/>
      <c r="G43" s="42"/>
      <c r="H43" s="42"/>
      <c r="I43" s="42"/>
    </row>
    <row r="44" spans="1:9" ht="48" customHeight="1">
      <c r="A44" s="40"/>
      <c r="B44" s="84" t="s">
        <v>431</v>
      </c>
      <c r="C44" s="85"/>
      <c r="D44" s="85"/>
      <c r="E44" s="85"/>
      <c r="F44" s="85"/>
      <c r="G44" s="85"/>
      <c r="H44" s="85"/>
      <c r="I44" s="86"/>
    </row>
    <row r="45" spans="1:9">
      <c r="G45" s="41"/>
    </row>
    <row r="46" spans="1:9">
      <c r="A46" s="38" t="s">
        <v>313</v>
      </c>
      <c r="B46" s="42" t="s">
        <v>350</v>
      </c>
      <c r="C46" s="42"/>
      <c r="D46" s="42"/>
      <c r="E46" s="42"/>
      <c r="F46" s="42"/>
      <c r="G46" s="42"/>
      <c r="H46" s="42"/>
      <c r="I46" s="42"/>
    </row>
    <row r="47" spans="1:9" ht="48" customHeight="1">
      <c r="A47" s="40"/>
      <c r="B47" s="84" t="s">
        <v>448</v>
      </c>
      <c r="C47" s="85"/>
      <c r="D47" s="85"/>
      <c r="E47" s="85"/>
      <c r="F47" s="85"/>
      <c r="G47" s="85"/>
      <c r="H47" s="85"/>
      <c r="I47" s="86"/>
    </row>
    <row r="48" spans="1:9">
      <c r="G48" s="41"/>
    </row>
    <row r="49" spans="1:9">
      <c r="A49" s="38" t="s">
        <v>314</v>
      </c>
      <c r="B49" s="87" t="s">
        <v>351</v>
      </c>
      <c r="C49" s="87"/>
      <c r="D49" s="87"/>
      <c r="E49" s="87"/>
      <c r="F49" s="87"/>
      <c r="G49" s="87"/>
      <c r="H49" s="87"/>
      <c r="I49" s="87"/>
    </row>
    <row r="50" spans="1:9">
      <c r="A50" s="38"/>
      <c r="B50" s="87"/>
      <c r="C50" s="87"/>
      <c r="D50" s="87"/>
      <c r="E50" s="87"/>
      <c r="F50" s="87"/>
      <c r="G50" s="87"/>
      <c r="H50" s="87"/>
      <c r="I50" s="87"/>
    </row>
    <row r="51" spans="1:9" ht="48" customHeight="1">
      <c r="B51" s="84" t="s">
        <v>432</v>
      </c>
      <c r="C51" s="85"/>
      <c r="D51" s="85"/>
      <c r="E51" s="85"/>
      <c r="F51" s="85"/>
      <c r="G51" s="85"/>
      <c r="H51" s="85"/>
      <c r="I51" s="86"/>
    </row>
    <row r="52" spans="1:9">
      <c r="A52" s="38" t="s">
        <v>327</v>
      </c>
      <c r="B52" s="38" t="s">
        <v>352</v>
      </c>
      <c r="C52" s="38"/>
      <c r="D52" s="38"/>
      <c r="E52" s="38"/>
      <c r="F52" s="38"/>
      <c r="G52" s="39"/>
      <c r="H52" s="38"/>
      <c r="I52" s="38"/>
    </row>
    <row r="53" spans="1:9" ht="48" customHeight="1">
      <c r="A53" s="40"/>
      <c r="B53" s="84" t="s">
        <v>436</v>
      </c>
      <c r="C53" s="85"/>
      <c r="D53" s="85"/>
      <c r="E53" s="85"/>
      <c r="F53" s="85"/>
      <c r="G53" s="85"/>
      <c r="H53" s="85"/>
      <c r="I53" s="86"/>
    </row>
    <row r="54" spans="1:9">
      <c r="A54" s="40"/>
      <c r="B54" s="43"/>
      <c r="C54" s="43"/>
      <c r="D54" s="43"/>
      <c r="E54" s="43"/>
      <c r="F54" s="43"/>
      <c r="G54" s="43"/>
      <c r="H54" s="43"/>
    </row>
    <row r="55" spans="1:9">
      <c r="A55" s="38" t="s">
        <v>328</v>
      </c>
      <c r="B55" s="38" t="s">
        <v>353</v>
      </c>
      <c r="C55" s="43"/>
      <c r="D55" s="43"/>
      <c r="E55" s="43"/>
      <c r="F55" s="43"/>
      <c r="G55" s="43"/>
      <c r="H55" s="43"/>
    </row>
    <row r="56" spans="1:9" ht="20.5" customHeight="1">
      <c r="A56" s="38"/>
      <c r="B56" s="65" t="s">
        <v>372</v>
      </c>
      <c r="C56" s="62" t="s">
        <v>374</v>
      </c>
      <c r="D56" s="88">
        <v>1.7299999999999999E-2</v>
      </c>
      <c r="E56" s="88"/>
      <c r="F56" s="63"/>
      <c r="G56" s="63"/>
      <c r="H56" s="63"/>
      <c r="I56" s="64"/>
    </row>
    <row r="57" spans="1:9">
      <c r="A57" s="38" t="s">
        <v>329</v>
      </c>
      <c r="B57" s="38" t="s">
        <v>354</v>
      </c>
      <c r="C57" s="38"/>
      <c r="D57" s="38"/>
      <c r="E57" s="38"/>
      <c r="F57" s="38"/>
      <c r="G57" s="39"/>
      <c r="H57" s="38"/>
      <c r="I57" s="38"/>
    </row>
    <row r="58" spans="1:9" ht="48" customHeight="1">
      <c r="A58" s="40"/>
      <c r="B58" s="84" t="s">
        <v>434</v>
      </c>
      <c r="C58" s="85"/>
      <c r="D58" s="85"/>
      <c r="E58" s="85"/>
      <c r="F58" s="85"/>
      <c r="G58" s="85"/>
      <c r="H58" s="85"/>
      <c r="I58" s="86"/>
    </row>
    <row r="59" spans="1:9">
      <c r="A59" s="40"/>
      <c r="B59" s="43"/>
      <c r="C59" s="43"/>
      <c r="D59" s="43"/>
      <c r="E59" s="43"/>
      <c r="F59" s="43"/>
      <c r="G59" s="43"/>
      <c r="H59" s="43"/>
    </row>
    <row r="60" spans="1:9">
      <c r="A60" s="38" t="s">
        <v>330</v>
      </c>
      <c r="B60" s="89" t="s">
        <v>355</v>
      </c>
      <c r="C60" s="89"/>
      <c r="D60" s="89"/>
      <c r="E60" s="89"/>
      <c r="F60" s="89"/>
      <c r="G60" s="89"/>
      <c r="H60" s="89"/>
      <c r="I60" s="89"/>
    </row>
    <row r="61" spans="1:9">
      <c r="A61" s="38"/>
      <c r="B61" s="89"/>
      <c r="C61" s="89"/>
      <c r="D61" s="89"/>
      <c r="E61" s="89"/>
      <c r="F61" s="89"/>
      <c r="G61" s="89"/>
      <c r="H61" s="89"/>
      <c r="I61" s="89"/>
    </row>
    <row r="62" spans="1:9" ht="48" customHeight="1">
      <c r="A62" s="40"/>
      <c r="B62" s="84" t="s">
        <v>433</v>
      </c>
      <c r="C62" s="85"/>
      <c r="D62" s="85"/>
      <c r="E62" s="85"/>
      <c r="F62" s="85"/>
      <c r="G62" s="85"/>
      <c r="H62" s="85"/>
      <c r="I62" s="86"/>
    </row>
    <row r="63" spans="1:9">
      <c r="A63" s="38" t="s">
        <v>331</v>
      </c>
      <c r="B63" s="44" t="s">
        <v>356</v>
      </c>
      <c r="C63" s="44"/>
      <c r="D63" s="44"/>
      <c r="E63" s="44"/>
      <c r="F63" s="44"/>
      <c r="G63" s="44"/>
      <c r="H63" s="44"/>
      <c r="I63" s="44"/>
    </row>
    <row r="64" spans="1:9">
      <c r="A64" s="40"/>
      <c r="B64" s="90" t="s">
        <v>435</v>
      </c>
      <c r="C64" s="91"/>
      <c r="D64" s="91"/>
      <c r="E64" s="91"/>
      <c r="F64" s="91"/>
      <c r="G64" s="91"/>
      <c r="H64" s="91"/>
      <c r="I64" s="92"/>
    </row>
    <row r="65" spans="1:9">
      <c r="A65" s="40"/>
      <c r="B65" s="93"/>
      <c r="C65" s="94"/>
      <c r="D65" s="94"/>
      <c r="E65" s="94"/>
      <c r="F65" s="94"/>
      <c r="G65" s="94"/>
      <c r="H65" s="94"/>
      <c r="I65" s="95"/>
    </row>
    <row r="66" spans="1:9">
      <c r="A66" s="40"/>
      <c r="B66" s="96"/>
      <c r="C66" s="97"/>
      <c r="D66" s="97"/>
      <c r="E66" s="97"/>
      <c r="F66" s="97"/>
      <c r="G66" s="97"/>
      <c r="H66" s="97"/>
      <c r="I66" s="98"/>
    </row>
    <row r="67" spans="1:9" ht="21.65" customHeight="1">
      <c r="A67" s="45" t="s">
        <v>330</v>
      </c>
      <c r="B67" s="45" t="s">
        <v>357</v>
      </c>
      <c r="C67" s="46"/>
      <c r="D67" s="46"/>
      <c r="E67" s="46"/>
      <c r="F67" s="46"/>
      <c r="G67" s="46"/>
      <c r="H67" s="46"/>
      <c r="I67" s="47"/>
    </row>
    <row r="68" spans="1:9" ht="48.5">
      <c r="A68" s="99" t="s">
        <v>358</v>
      </c>
      <c r="B68" s="99"/>
      <c r="C68" s="48" t="s">
        <v>359</v>
      </c>
      <c r="D68" s="48" t="s">
        <v>360</v>
      </c>
      <c r="E68" s="48" t="s">
        <v>361</v>
      </c>
      <c r="F68" s="73" t="s">
        <v>362</v>
      </c>
      <c r="G68" s="100" t="s">
        <v>364</v>
      </c>
      <c r="H68" s="100"/>
      <c r="I68" s="73" t="s">
        <v>363</v>
      </c>
    </row>
    <row r="69" spans="1:9" ht="36" customHeight="1">
      <c r="A69" s="101" t="s">
        <v>455</v>
      </c>
      <c r="B69" s="102"/>
      <c r="C69" s="55" t="s">
        <v>449</v>
      </c>
      <c r="D69" s="56">
        <v>332</v>
      </c>
      <c r="E69" s="56">
        <v>321</v>
      </c>
      <c r="F69" s="49">
        <f>IF(E69&gt;0,E69/D69,"0%")</f>
        <v>0.9668674698795181</v>
      </c>
      <c r="G69" s="103">
        <v>14210.67</v>
      </c>
      <c r="H69" s="103"/>
      <c r="I69" s="50">
        <v>44.27</v>
      </c>
    </row>
    <row r="70" spans="1:9" ht="36" customHeight="1">
      <c r="A70" s="101" t="s">
        <v>437</v>
      </c>
      <c r="B70" s="102"/>
      <c r="C70" s="55" t="s">
        <v>449</v>
      </c>
      <c r="D70" s="56">
        <v>407</v>
      </c>
      <c r="E70" s="56">
        <v>390</v>
      </c>
      <c r="F70" s="49">
        <f t="shared" ref="F70:F89" si="1">IF(E70&gt;0,E70/D70,"0%")</f>
        <v>0.95823095823095827</v>
      </c>
      <c r="G70" s="103">
        <v>17265</v>
      </c>
      <c r="H70" s="103"/>
      <c r="I70" s="50">
        <f t="shared" ref="I70:I84" si="2">IF(G70&gt;0,G70/E70," ")</f>
        <v>44.269230769230766</v>
      </c>
    </row>
    <row r="71" spans="1:9" ht="36" customHeight="1">
      <c r="A71" s="101" t="s">
        <v>441</v>
      </c>
      <c r="B71" s="102"/>
      <c r="C71" s="55" t="s">
        <v>449</v>
      </c>
      <c r="D71" s="56">
        <v>515</v>
      </c>
      <c r="E71" s="56">
        <v>484</v>
      </c>
      <c r="F71" s="49">
        <f t="shared" si="1"/>
        <v>0.9398058252427185</v>
      </c>
      <c r="G71" s="103">
        <v>21426</v>
      </c>
      <c r="H71" s="103"/>
      <c r="I71" s="50">
        <f t="shared" si="2"/>
        <v>44.268595041322314</v>
      </c>
    </row>
    <row r="72" spans="1:9" ht="36" customHeight="1">
      <c r="A72" s="101" t="s">
        <v>456</v>
      </c>
      <c r="B72" s="102"/>
      <c r="C72" s="55" t="s">
        <v>449</v>
      </c>
      <c r="D72" s="56">
        <v>471</v>
      </c>
      <c r="E72" s="56">
        <v>436</v>
      </c>
      <c r="F72" s="49">
        <f t="shared" si="1"/>
        <v>0.92569002123142252</v>
      </c>
      <c r="G72" s="103">
        <v>19301.72</v>
      </c>
      <c r="H72" s="103"/>
      <c r="I72" s="50">
        <f t="shared" si="2"/>
        <v>44.27</v>
      </c>
    </row>
    <row r="73" spans="1:9" ht="36" customHeight="1">
      <c r="A73" s="101" t="s">
        <v>445</v>
      </c>
      <c r="B73" s="102"/>
      <c r="C73" s="55" t="s">
        <v>449</v>
      </c>
      <c r="D73" s="56">
        <v>348</v>
      </c>
      <c r="E73" s="56">
        <v>322</v>
      </c>
      <c r="F73" s="49">
        <f t="shared" si="1"/>
        <v>0.92528735632183912</v>
      </c>
      <c r="G73" s="103">
        <v>14254.94</v>
      </c>
      <c r="H73" s="103"/>
      <c r="I73" s="50">
        <f t="shared" si="2"/>
        <v>44.27</v>
      </c>
    </row>
    <row r="74" spans="1:9" ht="36" customHeight="1">
      <c r="A74" s="101" t="s">
        <v>457</v>
      </c>
      <c r="B74" s="102"/>
      <c r="C74" s="55" t="s">
        <v>450</v>
      </c>
      <c r="D74" s="56">
        <v>756</v>
      </c>
      <c r="E74" s="56">
        <v>695</v>
      </c>
      <c r="F74" s="49">
        <f t="shared" si="1"/>
        <v>0.9193121693121693</v>
      </c>
      <c r="G74" s="103">
        <v>30767.65</v>
      </c>
      <c r="H74" s="103"/>
      <c r="I74" s="50">
        <f t="shared" si="2"/>
        <v>44.27</v>
      </c>
    </row>
    <row r="75" spans="1:9" ht="36" customHeight="1">
      <c r="A75" s="101" t="s">
        <v>458</v>
      </c>
      <c r="B75" s="102"/>
      <c r="C75" s="55" t="s">
        <v>450</v>
      </c>
      <c r="D75" s="56">
        <v>563</v>
      </c>
      <c r="E75" s="56">
        <v>523</v>
      </c>
      <c r="F75" s="49">
        <f t="shared" si="1"/>
        <v>0.9289520426287744</v>
      </c>
      <c r="G75" s="103">
        <v>23153.21</v>
      </c>
      <c r="H75" s="103"/>
      <c r="I75" s="50">
        <f t="shared" si="2"/>
        <v>44.269999999999996</v>
      </c>
    </row>
    <row r="76" spans="1:9" ht="36" customHeight="1">
      <c r="A76" s="101" t="s">
        <v>455</v>
      </c>
      <c r="B76" s="102"/>
      <c r="C76" s="55" t="s">
        <v>449</v>
      </c>
      <c r="D76" s="56">
        <v>466</v>
      </c>
      <c r="E76" s="56">
        <v>424</v>
      </c>
      <c r="F76" s="49">
        <f t="shared" si="1"/>
        <v>0.90987124463519309</v>
      </c>
      <c r="G76" s="103">
        <v>18770.48</v>
      </c>
      <c r="H76" s="103"/>
      <c r="I76" s="50">
        <f t="shared" si="2"/>
        <v>44.269999999999996</v>
      </c>
    </row>
    <row r="77" spans="1:9" ht="36" customHeight="1">
      <c r="A77" s="101" t="s">
        <v>453</v>
      </c>
      <c r="B77" s="102"/>
      <c r="C77" s="55" t="s">
        <v>449</v>
      </c>
      <c r="D77" s="56">
        <v>661</v>
      </c>
      <c r="E77" s="56">
        <v>599</v>
      </c>
      <c r="F77" s="49">
        <f t="shared" si="1"/>
        <v>0.90620272314674732</v>
      </c>
      <c r="G77" s="103">
        <v>26517.73</v>
      </c>
      <c r="H77" s="103"/>
      <c r="I77" s="50">
        <f t="shared" si="2"/>
        <v>44.269999999999996</v>
      </c>
    </row>
    <row r="78" spans="1:9" ht="36" customHeight="1">
      <c r="A78" s="101" t="s">
        <v>438</v>
      </c>
      <c r="B78" s="102"/>
      <c r="C78" s="55" t="s">
        <v>449</v>
      </c>
      <c r="D78" s="56">
        <v>519</v>
      </c>
      <c r="E78" s="56">
        <v>468</v>
      </c>
      <c r="F78" s="49">
        <f t="shared" si="1"/>
        <v>0.90173410404624277</v>
      </c>
      <c r="G78" s="103">
        <v>20718.36</v>
      </c>
      <c r="H78" s="103"/>
      <c r="I78" s="50">
        <f t="shared" si="2"/>
        <v>44.27</v>
      </c>
    </row>
    <row r="79" spans="1:9" ht="36" customHeight="1">
      <c r="A79" s="101" t="s">
        <v>442</v>
      </c>
      <c r="B79" s="102"/>
      <c r="C79" s="55" t="s">
        <v>449</v>
      </c>
      <c r="D79" s="56">
        <v>529</v>
      </c>
      <c r="E79" s="56">
        <v>457</v>
      </c>
      <c r="F79" s="49">
        <f t="shared" si="1"/>
        <v>0.86389413988657848</v>
      </c>
      <c r="G79" s="103">
        <v>20231.39</v>
      </c>
      <c r="H79" s="103"/>
      <c r="I79" s="50">
        <f t="shared" si="2"/>
        <v>44.269999999999996</v>
      </c>
    </row>
    <row r="80" spans="1:9" ht="36" customHeight="1">
      <c r="A80" s="101" t="s">
        <v>439</v>
      </c>
      <c r="B80" s="102"/>
      <c r="C80" s="55" t="s">
        <v>449</v>
      </c>
      <c r="D80" s="56">
        <v>725</v>
      </c>
      <c r="E80" s="56">
        <v>620</v>
      </c>
      <c r="F80" s="49">
        <f t="shared" si="1"/>
        <v>0.85517241379310349</v>
      </c>
      <c r="G80" s="103">
        <v>27447.4</v>
      </c>
      <c r="H80" s="103"/>
      <c r="I80" s="50">
        <f t="shared" si="2"/>
        <v>44.27</v>
      </c>
    </row>
    <row r="81" spans="1:9" ht="36" customHeight="1">
      <c r="A81" s="101" t="s">
        <v>440</v>
      </c>
      <c r="B81" s="102"/>
      <c r="C81" s="55" t="s">
        <v>449</v>
      </c>
      <c r="D81" s="56">
        <v>872</v>
      </c>
      <c r="E81" s="56">
        <v>738</v>
      </c>
      <c r="F81" s="49">
        <f t="shared" si="1"/>
        <v>0.84633027522935778</v>
      </c>
      <c r="G81" s="103">
        <v>32671.26</v>
      </c>
      <c r="H81" s="103"/>
      <c r="I81" s="50">
        <f t="shared" si="2"/>
        <v>44.269999999999996</v>
      </c>
    </row>
    <row r="82" spans="1:9" ht="36" customHeight="1">
      <c r="A82" s="101" t="s">
        <v>460</v>
      </c>
      <c r="B82" s="102"/>
      <c r="C82" s="55" t="s">
        <v>451</v>
      </c>
      <c r="D82" s="56">
        <v>1269</v>
      </c>
      <c r="E82" s="56">
        <v>1042</v>
      </c>
      <c r="F82" s="49">
        <f t="shared" si="1"/>
        <v>0.82111899133175725</v>
      </c>
      <c r="G82" s="103">
        <v>46129.34</v>
      </c>
      <c r="H82" s="103"/>
      <c r="I82" s="50">
        <f t="shared" si="2"/>
        <v>44.269999999999996</v>
      </c>
    </row>
    <row r="83" spans="1:9" ht="36" customHeight="1">
      <c r="A83" s="101" t="s">
        <v>459</v>
      </c>
      <c r="B83" s="102"/>
      <c r="C83" s="55" t="s">
        <v>450</v>
      </c>
      <c r="D83" s="56">
        <v>623</v>
      </c>
      <c r="E83" s="56">
        <v>496</v>
      </c>
      <c r="F83" s="49">
        <f t="shared" si="1"/>
        <v>0.7961476725521669</v>
      </c>
      <c r="G83" s="103">
        <v>21957.919999999998</v>
      </c>
      <c r="H83" s="103"/>
      <c r="I83" s="50">
        <f t="shared" si="2"/>
        <v>44.269999999999996</v>
      </c>
    </row>
    <row r="84" spans="1:9" ht="36" customHeight="1">
      <c r="A84" s="101" t="s">
        <v>452</v>
      </c>
      <c r="B84" s="102"/>
      <c r="C84" s="75" t="s">
        <v>449</v>
      </c>
      <c r="D84" s="56">
        <v>406</v>
      </c>
      <c r="E84" s="56">
        <v>319</v>
      </c>
      <c r="F84" s="49">
        <f t="shared" si="1"/>
        <v>0.7857142857142857</v>
      </c>
      <c r="G84" s="103">
        <v>14122.13</v>
      </c>
      <c r="H84" s="103"/>
      <c r="I84" s="50">
        <f t="shared" si="2"/>
        <v>44.269999999999996</v>
      </c>
    </row>
    <row r="85" spans="1:9" ht="36" customHeight="1">
      <c r="A85" s="101" t="s">
        <v>461</v>
      </c>
      <c r="B85" s="102"/>
      <c r="C85" s="75" t="s">
        <v>451</v>
      </c>
      <c r="D85" s="56">
        <v>1582</v>
      </c>
      <c r="E85" s="56">
        <v>1223</v>
      </c>
      <c r="F85" s="49">
        <f t="shared" si="1"/>
        <v>0.7730720606826802</v>
      </c>
      <c r="G85" s="103">
        <v>54142.21</v>
      </c>
      <c r="H85" s="103"/>
      <c r="I85" s="50">
        <f>IF(G85&gt;0,G85/E85," ")</f>
        <v>44.269999999999996</v>
      </c>
    </row>
    <row r="86" spans="1:9" ht="36" customHeight="1">
      <c r="A86" s="101" t="s">
        <v>444</v>
      </c>
      <c r="B86" s="102"/>
      <c r="C86" s="55" t="s">
        <v>449</v>
      </c>
      <c r="D86" s="56">
        <v>447</v>
      </c>
      <c r="E86" s="56">
        <v>338</v>
      </c>
      <c r="F86" s="49">
        <f t="shared" si="1"/>
        <v>0.75615212527964204</v>
      </c>
      <c r="G86" s="103">
        <v>14963.26</v>
      </c>
      <c r="H86" s="103"/>
      <c r="I86" s="50">
        <f>IF(G86&gt;0,G86/E86," ")</f>
        <v>44.27</v>
      </c>
    </row>
    <row r="87" spans="1:9" ht="36" customHeight="1">
      <c r="A87" s="101" t="s">
        <v>462</v>
      </c>
      <c r="B87" s="102"/>
      <c r="C87" s="55" t="s">
        <v>451</v>
      </c>
      <c r="D87" s="76">
        <v>1104</v>
      </c>
      <c r="E87" s="56">
        <v>794</v>
      </c>
      <c r="F87" s="49">
        <f t="shared" si="1"/>
        <v>0.71920289855072461</v>
      </c>
      <c r="G87" s="103">
        <v>35150.379999999997</v>
      </c>
      <c r="H87" s="103"/>
      <c r="I87" s="50">
        <f>IF(G87&gt;0,G87/E87," ")</f>
        <v>44.269999999999996</v>
      </c>
    </row>
    <row r="88" spans="1:9" ht="36" customHeight="1">
      <c r="A88" s="101" t="s">
        <v>443</v>
      </c>
      <c r="B88" s="102"/>
      <c r="C88" s="55" t="s">
        <v>449</v>
      </c>
      <c r="D88" s="56">
        <v>263</v>
      </c>
      <c r="E88" s="56">
        <v>188</v>
      </c>
      <c r="F88" s="49">
        <f t="shared" si="1"/>
        <v>0.71482889733840305</v>
      </c>
      <c r="G88" s="107">
        <v>8322.76</v>
      </c>
      <c r="H88" s="108"/>
      <c r="I88" s="50">
        <f>IF(G88&gt;0,G88/E88," ")</f>
        <v>44.27</v>
      </c>
    </row>
    <row r="89" spans="1:9" ht="36" customHeight="1">
      <c r="A89" s="101" t="s">
        <v>454</v>
      </c>
      <c r="B89" s="102"/>
      <c r="C89" s="55" t="s">
        <v>449</v>
      </c>
      <c r="D89" s="56">
        <v>667</v>
      </c>
      <c r="E89" s="56">
        <v>418</v>
      </c>
      <c r="F89" s="49">
        <f t="shared" si="1"/>
        <v>0.62668665667166412</v>
      </c>
      <c r="G89" s="107">
        <v>18504.86</v>
      </c>
      <c r="H89" s="108"/>
      <c r="I89" s="50">
        <f>IF(G89&gt;0,G89/E89," ")</f>
        <v>44.27</v>
      </c>
    </row>
    <row r="90" spans="1:9" ht="36" customHeight="1">
      <c r="A90" s="104"/>
      <c r="B90" s="105"/>
      <c r="C90" s="51"/>
      <c r="D90" s="61"/>
      <c r="E90" s="52"/>
      <c r="F90" s="53"/>
      <c r="G90" s="106">
        <f>SUM(G69:H89)</f>
        <v>500028.67000000004</v>
      </c>
      <c r="H90" s="106"/>
      <c r="I90" s="54">
        <v>500029</v>
      </c>
    </row>
  </sheetData>
  <mergeCells count="63">
    <mergeCell ref="A90:B90"/>
    <mergeCell ref="G90:H90"/>
    <mergeCell ref="A88:B88"/>
    <mergeCell ref="A89:B89"/>
    <mergeCell ref="G88:H88"/>
    <mergeCell ref="G89:H89"/>
    <mergeCell ref="A85:B85"/>
    <mergeCell ref="G85:H85"/>
    <mergeCell ref="A86:B86"/>
    <mergeCell ref="G86:H86"/>
    <mergeCell ref="A87:B87"/>
    <mergeCell ref="G87:H87"/>
    <mergeCell ref="A82:B82"/>
    <mergeCell ref="G82:H82"/>
    <mergeCell ref="A83:B83"/>
    <mergeCell ref="G83:H83"/>
    <mergeCell ref="A84:B84"/>
    <mergeCell ref="G84:H84"/>
    <mergeCell ref="A79:B79"/>
    <mergeCell ref="G79:H79"/>
    <mergeCell ref="A80:B80"/>
    <mergeCell ref="G80:H80"/>
    <mergeCell ref="A81:B81"/>
    <mergeCell ref="G81:H81"/>
    <mergeCell ref="A76:B76"/>
    <mergeCell ref="G76:H76"/>
    <mergeCell ref="A77:B77"/>
    <mergeCell ref="G77:H77"/>
    <mergeCell ref="A78:B78"/>
    <mergeCell ref="G78:H78"/>
    <mergeCell ref="A73:B73"/>
    <mergeCell ref="G73:H73"/>
    <mergeCell ref="A74:B74"/>
    <mergeCell ref="G74:H74"/>
    <mergeCell ref="A75:B75"/>
    <mergeCell ref="G75:H75"/>
    <mergeCell ref="A70:B70"/>
    <mergeCell ref="G70:H70"/>
    <mergeCell ref="A71:B71"/>
    <mergeCell ref="G71:H71"/>
    <mergeCell ref="A72:B72"/>
    <mergeCell ref="G72:H72"/>
    <mergeCell ref="B62:I62"/>
    <mergeCell ref="B64:I66"/>
    <mergeCell ref="A68:B68"/>
    <mergeCell ref="G68:H68"/>
    <mergeCell ref="A69:B69"/>
    <mergeCell ref="G69:H69"/>
    <mergeCell ref="B51:I51"/>
    <mergeCell ref="B53:I53"/>
    <mergeCell ref="D56:E56"/>
    <mergeCell ref="B58:I58"/>
    <mergeCell ref="B60:I61"/>
    <mergeCell ref="B38:I38"/>
    <mergeCell ref="B41:I41"/>
    <mergeCell ref="B44:I44"/>
    <mergeCell ref="B47:I47"/>
    <mergeCell ref="B49:I50"/>
    <mergeCell ref="A1:I1"/>
    <mergeCell ref="B26:I26"/>
    <mergeCell ref="B29:I29"/>
    <mergeCell ref="B32:I32"/>
    <mergeCell ref="B35:I35"/>
  </mergeCells>
  <dataValidations count="1">
    <dataValidation type="list" allowBlank="1" showInputMessage="1" showErrorMessage="1" sqref="B56">
      <formula1>YesNo</formula1>
    </dataValidation>
  </dataValidations>
  <pageMargins left="0.7" right="0.7" top="0.75" bottom="0.75" header="0.3" footer="0.3"/>
  <pageSetup scale="86" fitToHeight="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list</vt:lpstr>
      <vt:lpstr>Form 1</vt:lpstr>
      <vt:lpstr>Sheet1</vt:lpstr>
      <vt:lpstr>DistrictName</vt:lpstr>
      <vt:lpstr>YesNo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2015-03-18T19:31:50Z</dcterms:modified>
</cp:coreProperties>
</file>