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activeTab="0"/>
  </bookViews>
  <sheets>
    <sheet name="RFP Score Sheet" sheetId="1" r:id="rId1"/>
    <sheet name="RFP Price" sheetId="2" r:id="rId2"/>
    <sheet name="Bid Evaluation" sheetId="3" r:id="rId3"/>
    <sheet name="Bid Tab" sheetId="4" r:id="rId4"/>
    <sheet name="RFP Score Sheet (Sample)" sheetId="5" r:id="rId5"/>
    <sheet name="RFP Price (Sample)" sheetId="6" r:id="rId6"/>
    <sheet name="Bid Evaluation (Sample)" sheetId="7" r:id="rId7"/>
    <sheet name="Bid Tab (Sample)" sheetId="8" r:id="rId8"/>
  </sheets>
  <definedNames>
    <definedName name="AVG_Score" localSheetId="2">'Bid Evaluation'!#REF!</definedName>
    <definedName name="AVG_Score" localSheetId="6">'Bid Evaluation (Sample)'!#REF!</definedName>
    <definedName name="AVG_Score" localSheetId="4">'RFP Score Sheet (Sample)'!$C$72:$J$72</definedName>
    <definedName name="AVG_Score">'RFP Score Sheet'!$C$72:$AA$72</definedName>
    <definedName name="AVG_Score2" localSheetId="2">'Bid Evaluation'!#REF!</definedName>
    <definedName name="AVG_Score2" localSheetId="6">'Bid Evaluation (Sample)'!#REF!</definedName>
    <definedName name="AVG_Score2" localSheetId="4">'RFP Score Sheet (Sample)'!$C$120:$J$120</definedName>
    <definedName name="AVG_Score2">'RFP Score Sheet'!$C$120:$AA$120</definedName>
    <definedName name="AVG_Score3" localSheetId="2">'Bid Evaluation'!#REF!</definedName>
    <definedName name="AVG_Score3" localSheetId="6">'Bid Evaluation (Sample)'!#REF!</definedName>
    <definedName name="AVG_Score3" localSheetId="4">'RFP Score Sheet (Sample)'!$C$126:$J$126</definedName>
    <definedName name="AVG_Score3">'RFP Score Sheet'!$C$126:$AA$126</definedName>
    <definedName name="Final_Score" localSheetId="2">'Bid Evaluation'!#REF!</definedName>
    <definedName name="Final_Score" localSheetId="6">'Bid Evaluation (Sample)'!#REF!</definedName>
    <definedName name="Final_Score" localSheetId="4">'RFP Score Sheet (Sample)'!$C$134:$J$134</definedName>
    <definedName name="Final_Score">'RFP Score Sheet'!$C$134:$AA$134</definedName>
    <definedName name="Final_Score1" localSheetId="2">'Bid Evaluation'!#REF!</definedName>
    <definedName name="Final_Score1" localSheetId="6">'Bid Evaluation (Sample)'!#REF!</definedName>
    <definedName name="Final_Score1" localSheetId="4">'RFP Score Sheet (Sample)'!$C$135:$J$135</definedName>
    <definedName name="Final_Score1">'RFP Score Sheet'!$C$135:$AA$135</definedName>
    <definedName name="Final_Score2" localSheetId="2">'Bid Evaluation'!#REF!</definedName>
    <definedName name="Final_Score2" localSheetId="6">'Bid Evaluation (Sample)'!#REF!</definedName>
    <definedName name="Final_Score2" localSheetId="4">'RFP Score Sheet (Sample)'!$C$138:$J$138</definedName>
    <definedName name="Final_Score2">'RFP Score Sheet'!$C$138:$AA$138</definedName>
    <definedName name="Final_Score3" localSheetId="2">'Bid Evaluation'!#REF!</definedName>
    <definedName name="Final_Score3" localSheetId="6">'Bid Evaluation (Sample)'!#REF!</definedName>
    <definedName name="Final_Score3" localSheetId="4">'RFP Score Sheet (Sample)'!$C$142:$J$142</definedName>
    <definedName name="Final_Score3">'RFP Score Sheet'!$C$142:$AA$142</definedName>
    <definedName name="Final_Score4" localSheetId="2">'Bid Evaluation'!#REF!</definedName>
    <definedName name="Final_Score4" localSheetId="6">'Bid Evaluation (Sample)'!#REF!</definedName>
    <definedName name="Final_Score4" localSheetId="4">'RFP Score Sheet (Sample)'!$C$146:$J$146</definedName>
    <definedName name="Final_Score4">'RFP Score Sheet'!$C$146:$AA$146</definedName>
    <definedName name="Final_Score5" localSheetId="2">'Bid Evaluation'!#REF!</definedName>
    <definedName name="Final_Score5" localSheetId="6">'Bid Evaluation (Sample)'!#REF!</definedName>
    <definedName name="Final_Score5" localSheetId="4">'RFP Score Sheet (Sample)'!$C$150:$J$150</definedName>
    <definedName name="Final_Score5">'RFP Score Sheet'!$C$150:$AA$150</definedName>
    <definedName name="Interview_Points" localSheetId="2">'Bid Evaluation'!$G$3</definedName>
    <definedName name="Interview_Points" localSheetId="6">'Bid Evaluation (Sample)'!$G$3</definedName>
    <definedName name="Interview_Points" localSheetId="4">'RFP Score Sheet (Sample)'!$G$3</definedName>
    <definedName name="Interview_Points">'RFP Score Sheet'!$G$3</definedName>
    <definedName name="Interview_rank" localSheetId="2">'Bid Evaluation'!#REF!</definedName>
    <definedName name="Interview_rank" localSheetId="6">'Bid Evaluation (Sample)'!#REF!</definedName>
    <definedName name="Interview_rank" localSheetId="4">'RFP Score Sheet (Sample)'!$C$113:$J$113</definedName>
    <definedName name="Interview_rank">'RFP Score Sheet'!$C$113:$AA$113</definedName>
    <definedName name="Joint_Percent" localSheetId="2">'Bid Evaluation'!$C$8</definedName>
    <definedName name="Joint_Percent" localSheetId="6">'Bid Evaluation (Sample)'!$C$8</definedName>
    <definedName name="Joint_Percent" localSheetId="4">'RFP Score Sheet (Sample)'!$C$8</definedName>
    <definedName name="Joint_Percent">'RFP Score Sheet'!$C$8</definedName>
    <definedName name="Joint_percent_non_res" localSheetId="2">'Bid Evaluation'!$C$12:$AA$12</definedName>
    <definedName name="Joint_percent_non_res" localSheetId="6">'Bid Evaluation (Sample)'!$C$12:$H$12</definedName>
    <definedName name="Joint_percent_non_res" localSheetId="4">'RFP Score Sheet (Sample)'!$C$12:$J$12</definedName>
    <definedName name="Joint_percent_non_res">'RFP Score Sheet'!$C$12:$AA$12</definedName>
    <definedName name="Joint_percent_res" localSheetId="2">'Bid Evaluation'!$C$8:$AA$8</definedName>
    <definedName name="Joint_percent_res" localSheetId="6">'Bid Evaluation (Sample)'!$C$8:$H$8</definedName>
    <definedName name="Joint_percent_res" localSheetId="4">'RFP Score Sheet (Sample)'!$C$8:$J$8</definedName>
    <definedName name="Joint_percent_res">'RFP Score Sheet'!$C$8:$AA$8</definedName>
    <definedName name="Joint_percent_vet1" localSheetId="2">'Bid Evaluation'!$C$9:$AA$9</definedName>
    <definedName name="Joint_percent_vet1" localSheetId="6">'Bid Evaluation (Sample)'!$C$9:$H$9</definedName>
    <definedName name="Joint_percent_vet1" localSheetId="4">'RFP Score Sheet (Sample)'!$C$9:$J$9</definedName>
    <definedName name="Joint_percent_vet1">'RFP Score Sheet'!$C$9:$AA$9</definedName>
    <definedName name="Joint_percent_vet2" localSheetId="2">'Bid Evaluation'!$C$10:$AA$10</definedName>
    <definedName name="Joint_percent_vet2" localSheetId="6">'Bid Evaluation (Sample)'!$C$10:$H$10</definedName>
    <definedName name="Joint_percent_vet2" localSheetId="4">'RFP Score Sheet (Sample)'!$C$10:$J$10</definedName>
    <definedName name="Joint_percent_vet2">'RFP Score Sheet'!$C$10:$AA$10</definedName>
    <definedName name="Joint_percent_vet3" localSheetId="2">'Bid Evaluation'!$C$11:$AA$11</definedName>
    <definedName name="Joint_percent_vet3" localSheetId="6">'Bid Evaluation (Sample)'!$C$11:$H$11</definedName>
    <definedName name="Joint_percent_vet3" localSheetId="4">'RFP Score Sheet (Sample)'!$C$11:$J$11</definedName>
    <definedName name="Joint_percent_vet3">'RFP Score Sheet'!$C$11:$AA$11</definedName>
    <definedName name="JointA" localSheetId="2">'Bid Evaluation'!$C$8</definedName>
    <definedName name="JointA" localSheetId="6">'Bid Evaluation (Sample)'!$C$8</definedName>
    <definedName name="JointA" localSheetId="4">'RFP Score Sheet (Sample)'!$C$8</definedName>
    <definedName name="JointA">'RFP Score Sheet'!$C$8</definedName>
    <definedName name="Overall_Rank" localSheetId="2">'Bid Evaluation'!#REF!</definedName>
    <definedName name="Overall_Rank" localSheetId="6">'Bid Evaluation (Sample)'!#REF!</definedName>
    <definedName name="Overall_Rank" localSheetId="4">'RFP Score Sheet (Sample)'!$C$160:$J$160</definedName>
    <definedName name="Overall_Rank">'RFP Score Sheet'!$C$160:$AA$160</definedName>
    <definedName name="Preference" localSheetId="2">'Bid Evaluation'!$C$7:$AA$7</definedName>
    <definedName name="Preference" localSheetId="6">'Bid Evaluation (Sample)'!$C$7:$H$7</definedName>
    <definedName name="Preference" localSheetId="4">'RFP Score Sheet (Sample)'!$C$7:$J$7</definedName>
    <definedName name="Preference">'RFP Score Sheet'!$C$7:$AA$7</definedName>
    <definedName name="Preference_Factor1" localSheetId="2">'Bid Evaluation'!$C$13:$AA$13</definedName>
    <definedName name="Preference_Factor1" localSheetId="6">'Bid Evaluation (Sample)'!$C$13:$H$13</definedName>
    <definedName name="Preference_Factor1" localSheetId="4">'RFP Score Sheet (Sample)'!$C$13:$J$13</definedName>
    <definedName name="Preference_Factor1">'RFP Score Sheet'!$C$13:$AA$13</definedName>
    <definedName name="Preference_Factor2" localSheetId="2">'Bid Evaluation'!#REF!</definedName>
    <definedName name="Preference_Factor2" localSheetId="6">'Bid Evaluation (Sample)'!#REF!</definedName>
    <definedName name="Preference_Factor2" localSheetId="4">'RFP Score Sheet (Sample)'!$C$14:$J$14</definedName>
    <definedName name="Preference_Factor2">'RFP Score Sheet'!$C$14:$AA$14</definedName>
    <definedName name="Price" localSheetId="3">'Bid Tab'!$B$13</definedName>
    <definedName name="Price" localSheetId="7">'Bid Tab (Sample)'!$B$13</definedName>
    <definedName name="Price" localSheetId="5">'RFP Price (Sample)'!$B$13</definedName>
    <definedName name="Price">'RFP Price'!$B$14</definedName>
    <definedName name="Price_Points" localSheetId="2">'Bid Evaluation'!$E$3</definedName>
    <definedName name="Price_Points" localSheetId="6">'Bid Evaluation (Sample)'!$E$3</definedName>
    <definedName name="Price_Points" localSheetId="4">'RFP Score Sheet (Sample)'!$E$3</definedName>
    <definedName name="Price_Points">'RFP Score Sheet'!$E$3</definedName>
    <definedName name="_xlnm.Print_Area" localSheetId="2">'Bid Evaluation'!$A$1:$AA$17</definedName>
    <definedName name="_xlnm.Print_Area" localSheetId="6">'Bid Evaluation (Sample)'!$A$1:$H$17</definedName>
    <definedName name="_xlnm.Print_Area" localSheetId="0">'RFP Score Sheet'!$A$1:$AA$162</definedName>
    <definedName name="_xlnm.Print_Area" localSheetId="4">'RFP Score Sheet (Sample)'!$A$1:$J$162</definedName>
    <definedName name="Rank1" localSheetId="2">'Bid Evaluation'!#REF!</definedName>
    <definedName name="Rank1" localSheetId="6">'Bid Evaluation (Sample)'!#REF!</definedName>
    <definedName name="Rank1" localSheetId="4">'RFP Score Sheet (Sample)'!$C$135:$J$135</definedName>
    <definedName name="Rank1">'RFP Score Sheet'!$C$135:$AA$135</definedName>
    <definedName name="Rater_1" localSheetId="2">'Bid Evaluation'!#REF!</definedName>
    <definedName name="Rater_1" localSheetId="6">'Bid Evaluation (Sample)'!#REF!</definedName>
    <definedName name="Rater_1" localSheetId="4">'RFP Score Sheet (Sample)'!$B$16</definedName>
    <definedName name="Rater_1">'RFP Score Sheet'!$B$16</definedName>
    <definedName name="Rater_1B" localSheetId="2">'Bid Evaluation'!#REF!</definedName>
    <definedName name="Rater_1B" localSheetId="6">'Bid Evaluation (Sample)'!#REF!</definedName>
    <definedName name="Rater_1B" localSheetId="4">'RFP Score Sheet (Sample)'!$B$78</definedName>
    <definedName name="Rater_1B">'RFP Score Sheet'!$B$78</definedName>
    <definedName name="Rater_2" localSheetId="2">'Bid Evaluation'!#REF!</definedName>
    <definedName name="Rater_2" localSheetId="6">'Bid Evaluation (Sample)'!#REF!</definedName>
    <definedName name="Rater_2" localSheetId="4">'RFP Score Sheet (Sample)'!$B$23</definedName>
    <definedName name="Rater_2">'RFP Score Sheet'!$B$23</definedName>
    <definedName name="Rater_2B" localSheetId="2">'Bid Evaluation'!#REF!</definedName>
    <definedName name="Rater_2B" localSheetId="6">'Bid Evaluation (Sample)'!#REF!</definedName>
    <definedName name="Rater_2B" localSheetId="4">'RFP Score Sheet (Sample)'!$B$83</definedName>
    <definedName name="Rater_2B">'RFP Score Sheet'!$B$83</definedName>
    <definedName name="Rater_3" localSheetId="2">'Bid Evaluation'!#REF!</definedName>
    <definedName name="Rater_3" localSheetId="6">'Bid Evaluation (Sample)'!#REF!</definedName>
    <definedName name="Rater_3" localSheetId="4">'RFP Score Sheet (Sample)'!$B$30</definedName>
    <definedName name="Rater_3">'RFP Score Sheet'!$B$30</definedName>
    <definedName name="Rater_3B" localSheetId="2">'Bid Evaluation'!#REF!</definedName>
    <definedName name="Rater_3B" localSheetId="6">'Bid Evaluation (Sample)'!#REF!</definedName>
    <definedName name="Rater_3B" localSheetId="4">'RFP Score Sheet (Sample)'!$B$88</definedName>
    <definedName name="Rater_3B">'RFP Score Sheet'!$B$88</definedName>
    <definedName name="Rater_4" localSheetId="2">'Bid Evaluation'!#REF!</definedName>
    <definedName name="Rater_4" localSheetId="6">'Bid Evaluation (Sample)'!#REF!</definedName>
    <definedName name="Rater_4" localSheetId="4">'RFP Score Sheet (Sample)'!$B$37</definedName>
    <definedName name="Rater_4">'RFP Score Sheet'!$B$37</definedName>
    <definedName name="Rater_4B" localSheetId="2">'Bid Evaluation'!#REF!</definedName>
    <definedName name="Rater_4B" localSheetId="6">'Bid Evaluation (Sample)'!#REF!</definedName>
    <definedName name="Rater_4B" localSheetId="4">'RFP Score Sheet (Sample)'!$B$93</definedName>
    <definedName name="Rater_4B">'RFP Score Sheet'!$B$93</definedName>
    <definedName name="Rater_5" localSheetId="2">'Bid Evaluation'!#REF!</definedName>
    <definedName name="Rater_5" localSheetId="6">'Bid Evaluation (Sample)'!#REF!</definedName>
    <definedName name="Rater_5" localSheetId="4">'RFP Score Sheet (Sample)'!$B$44</definedName>
    <definedName name="Rater_5">'RFP Score Sheet'!$B$44</definedName>
    <definedName name="Rater_5B" localSheetId="2">'Bid Evaluation'!#REF!</definedName>
    <definedName name="Rater_5B" localSheetId="6">'Bid Evaluation (Sample)'!#REF!</definedName>
    <definedName name="Rater_5B" localSheetId="4">'RFP Score Sheet (Sample)'!$B$98</definedName>
    <definedName name="Rater_5B">'RFP Score Sheet'!$B$98</definedName>
    <definedName name="Rater1" localSheetId="2">'Bid Evaluation'!$C$16:$AA$16</definedName>
    <definedName name="Rater1" localSheetId="6">'Bid Evaluation (Sample)'!$C$16:$H$16</definedName>
    <definedName name="Rater1" localSheetId="4">'RFP Score Sheet (Sample)'!$C$20:$J$20</definedName>
    <definedName name="Rater1">'RFP Score Sheet'!$C$20:$AA$20</definedName>
    <definedName name="Rater1B" localSheetId="2">'Bid Evaluation'!#REF!</definedName>
    <definedName name="Rater1B" localSheetId="6">'Bid Evaluation (Sample)'!#REF!</definedName>
    <definedName name="Rater1B" localSheetId="4">'RFP Score Sheet (Sample)'!$C$80:$J$80</definedName>
    <definedName name="Rater1B">'RFP Score Sheet'!$C$80:$AA$80</definedName>
    <definedName name="Rater2" localSheetId="2">'Bid Evaluation'!#REF!</definedName>
    <definedName name="Rater2" localSheetId="6">'Bid Evaluation (Sample)'!#REF!</definedName>
    <definedName name="Rater2" localSheetId="4">'RFP Score Sheet (Sample)'!$C$27:$J$27</definedName>
    <definedName name="Rater2">'RFP Score Sheet'!$C$27:$AA$27</definedName>
    <definedName name="Rater2B" localSheetId="2">'Bid Evaluation'!#REF!</definedName>
    <definedName name="Rater2B" localSheetId="6">'Bid Evaluation (Sample)'!#REF!</definedName>
    <definedName name="Rater2B" localSheetId="4">'RFP Score Sheet (Sample)'!$C$85:$J$85</definedName>
    <definedName name="Rater2B">'RFP Score Sheet'!$C$85:$AA$85</definedName>
    <definedName name="Rater3" localSheetId="2">'Bid Evaluation'!#REF!</definedName>
    <definedName name="Rater3" localSheetId="6">'Bid Evaluation (Sample)'!#REF!</definedName>
    <definedName name="Rater3" localSheetId="4">'RFP Score Sheet (Sample)'!$C$34:$J$34</definedName>
    <definedName name="Rater3">'RFP Score Sheet'!$C$34:$AA$34</definedName>
    <definedName name="Rater3B" localSheetId="2">'Bid Evaluation'!#REF!</definedName>
    <definedName name="Rater3B" localSheetId="6">'Bid Evaluation (Sample)'!#REF!</definedName>
    <definedName name="Rater3B" localSheetId="4">'RFP Score Sheet (Sample)'!$C$90:$J$90</definedName>
    <definedName name="Rater3B">'RFP Score Sheet'!$C$90:$AA$90</definedName>
    <definedName name="Rater4" localSheetId="2">'Bid Evaluation'!#REF!</definedName>
    <definedName name="Rater4" localSheetId="6">'Bid Evaluation (Sample)'!#REF!</definedName>
    <definedName name="Rater4" localSheetId="4">'RFP Score Sheet (Sample)'!$C$41:$J$41</definedName>
    <definedName name="Rater4">'RFP Score Sheet'!$C$41:$AA$41</definedName>
    <definedName name="Rater4B" localSheetId="2">'Bid Evaluation'!#REF!</definedName>
    <definedName name="Rater4B" localSheetId="6">'Bid Evaluation (Sample)'!#REF!</definedName>
    <definedName name="Rater4B" localSheetId="4">'RFP Score Sheet (Sample)'!$C$95:$J$95</definedName>
    <definedName name="Rater4B">'RFP Score Sheet'!$C$95:$AA$95</definedName>
    <definedName name="Rater5" localSheetId="2">'Bid Evaluation'!#REF!</definedName>
    <definedName name="Rater5" localSheetId="6">'Bid Evaluation (Sample)'!#REF!</definedName>
    <definedName name="Rater5" localSheetId="4">'RFP Score Sheet (Sample)'!$C$48:$J$48</definedName>
    <definedName name="Rater5">'RFP Score Sheet'!$C$48:$AA$48</definedName>
    <definedName name="Rater5B" localSheetId="2">'Bid Evaluation'!#REF!</definedName>
    <definedName name="Rater5B" localSheetId="6">'Bid Evaluation (Sample)'!#REF!</definedName>
    <definedName name="Rater5B" localSheetId="4">'RFP Score Sheet (Sample)'!$C$100:$J$100</definedName>
    <definedName name="Rater5B">'RFP Score Sheet'!$C$100:$AA$100</definedName>
    <definedName name="Raters" localSheetId="2">'Bid Evaluation'!#REF!</definedName>
    <definedName name="Raters" localSheetId="6">'Bid Evaluation (Sample)'!#REF!</definedName>
    <definedName name="Raters" localSheetId="4">'RFP Score Sheet (Sample)'!$B$51</definedName>
    <definedName name="Raters">'RFP Score Sheet'!$B$51</definedName>
    <definedName name="Raters_int" localSheetId="2">'Bid Evaluation'!#REF!</definedName>
    <definedName name="Raters_int" localSheetId="6">'Bid Evaluation (Sample)'!#REF!</definedName>
    <definedName name="Raters_int" localSheetId="4">'RFP Score Sheet (Sample)'!$B$103</definedName>
    <definedName name="Raters_int">'RFP Score Sheet'!$B$103</definedName>
    <definedName name="Resident_Preference" localSheetId="2">'Bid Evaluation'!$C$7:$AA$7</definedName>
    <definedName name="Resident_Preference" localSheetId="6">'Bid Evaluation (Sample)'!$C$7:$H$7</definedName>
    <definedName name="Resident_Preference" localSheetId="4">'RFP Score Sheet (Sample)'!$C$7:$J$7</definedName>
    <definedName name="Resident_Preference">'RFP Score Sheet'!$C$7:$AA$7</definedName>
    <definedName name="ResidentA" localSheetId="2">'Bid Evaluation'!$C$7</definedName>
    <definedName name="ResidentA" localSheetId="6">'Bid Evaluation (Sample)'!$C$7</definedName>
    <definedName name="ResidentA" localSheetId="4">'RFP Score Sheet (Sample)'!$C$7</definedName>
    <definedName name="ResidentA">'RFP Score Sheet'!$C$7</definedName>
    <definedName name="Shortlist_rank" localSheetId="2">'Bid Evaluation'!#REF!</definedName>
    <definedName name="Shortlist_rank" localSheetId="6">'Bid Evaluation (Sample)'!#REF!</definedName>
    <definedName name="Shortlist_rank" localSheetId="4">'RFP Score Sheet (Sample)'!$C$60:$J$60</definedName>
    <definedName name="Shortlist_rank">'RFP Score Sheet'!$C$60:$AA$60</definedName>
    <definedName name="Technical_Points" localSheetId="2">'Bid Evaluation'!$C$3</definedName>
    <definedName name="Technical_Points" localSheetId="6">'Bid Evaluation (Sample)'!$C$3</definedName>
    <definedName name="Technical_Points" localSheetId="4">'RFP Score Sheet (Sample)'!$C$3</definedName>
    <definedName name="Technical_Points">'RFP Score Sheet'!$C$3</definedName>
    <definedName name="Total_Price" localSheetId="3">'Bid Tab'!$B$7:$Z$7</definedName>
    <definedName name="Total_Price" localSheetId="7">'Bid Tab (Sample)'!$B$7:$G$7</definedName>
    <definedName name="Total_Price" localSheetId="5">'RFP Price (Sample)'!$B$7:$I$7</definedName>
    <definedName name="Total_Price">'RFP Price'!$B$8:$Z$8</definedName>
    <definedName name="Total_score1" localSheetId="2">'Bid Evaluation'!#REF!</definedName>
    <definedName name="Total_score1" localSheetId="6">'Bid Evaluation (Sample)'!#REF!</definedName>
    <definedName name="Total_score1" localSheetId="4">'RFP Score Sheet (Sample)'!$C$70:$J$70</definedName>
    <definedName name="Total_score1">'RFP Score Sheet'!$C$70:$AA$70</definedName>
    <definedName name="Total_score2" localSheetId="2">'Bid Evaluation'!#REF!</definedName>
    <definedName name="Total_score2" localSheetId="6">'Bid Evaluation (Sample)'!#REF!</definedName>
    <definedName name="Total_score2" localSheetId="4">'RFP Score Sheet (Sample)'!$C$118:$J$118</definedName>
    <definedName name="Total_score2">'RFP Score Sheet'!$C$118:$AA$118</definedName>
    <definedName name="Total_score3" localSheetId="2">'Bid Evaluation'!#REF!</definedName>
    <definedName name="Total_score3" localSheetId="6">'Bid Evaluation (Sample)'!#REF!</definedName>
    <definedName name="Total_score3" localSheetId="4">'RFP Score Sheet (Sample)'!$C$124:$J$124</definedName>
    <definedName name="Total_score3">'RFP Score Sheet'!$C$124:$AA$124</definedName>
  </definedNames>
  <calcPr fullCalcOnLoad="1"/>
</workbook>
</file>

<file path=xl/comments1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3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5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- Resident Contractor
RV1 - Resident Veteran Contractor &lt;$1M
RV2 - Resident Veteran Contractor &lt;$5M
RV3 - Resident Veteran Contractor &gt;$5M
JV   - Joint Venture
NR  - Non-Resident Contractor</t>
        </r>
      </text>
    </comment>
  </commentList>
</comments>
</file>

<file path=xl/comments7.xml><?xml version="1.0" encoding="utf-8"?>
<comments xmlns="http://schemas.openxmlformats.org/spreadsheetml/2006/main">
  <authors>
    <author>Authorized User</author>
  </authors>
  <commentList>
    <comment ref="A7" authorId="0">
      <text>
        <r>
          <rPr>
            <b/>
            <u val="single"/>
            <sz val="9"/>
            <rFont val="Tahoma"/>
            <family val="2"/>
          </rPr>
          <t>Resident Preference Key:</t>
        </r>
        <r>
          <rPr>
            <sz val="9"/>
            <rFont val="Tahoma"/>
            <family val="2"/>
          </rPr>
          <t xml:space="preserve">
R      - Resident Contractor
RV1  - Resident Veteran Contractor &lt;$1M
RV2 - Resident Veteran Contractor &lt;$5M
RV3 - Resident Veteran Contractor &gt;$5M
JV   - Joint Venture
NR  - Non-Resident Contractor</t>
        </r>
      </text>
    </comment>
  </commentList>
</comments>
</file>

<file path=xl/sharedStrings.xml><?xml version="1.0" encoding="utf-8"?>
<sst xmlns="http://schemas.openxmlformats.org/spreadsheetml/2006/main" count="442" uniqueCount="123">
  <si>
    <t>Rater #1</t>
  </si>
  <si>
    <t>Rank #1</t>
  </si>
  <si>
    <t>Rater #2</t>
  </si>
  <si>
    <t>Rank #2</t>
  </si>
  <si>
    <t>Subtotal:</t>
  </si>
  <si>
    <t>Rater #3</t>
  </si>
  <si>
    <t>Rank #3</t>
  </si>
  <si>
    <t>Rater #4</t>
  </si>
  <si>
    <t>Rank #4</t>
  </si>
  <si>
    <t>Rater 1</t>
  </si>
  <si>
    <t>Rater 3</t>
  </si>
  <si>
    <t>Rater 4</t>
  </si>
  <si>
    <t>Rank</t>
  </si>
  <si>
    <t>Overall Rank:</t>
  </si>
  <si>
    <t>INTERVIEWS:</t>
  </si>
  <si>
    <t>Score</t>
  </si>
  <si>
    <t>Total:</t>
  </si>
  <si>
    <t>Firm A</t>
  </si>
  <si>
    <t>Firm B</t>
  </si>
  <si>
    <t>Firm C</t>
  </si>
  <si>
    <t>Firm D</t>
  </si>
  <si>
    <t>(this ranking is used to determine the slate of firms to be interviewed.)</t>
  </si>
  <si>
    <t>Rater 2</t>
  </si>
  <si>
    <t>Total Score</t>
  </si>
  <si>
    <t>Avg Score</t>
  </si>
  <si>
    <t>Rank based on Score</t>
  </si>
  <si>
    <t>Rank based on Avg Score</t>
  </si>
  <si>
    <t>NOT USED FOR FINAL SELECTION - For Comparison Purposes Only</t>
  </si>
  <si>
    <t>SELECTED FOR INTERVIEW</t>
  </si>
  <si>
    <t>Low Price</t>
  </si>
  <si>
    <t>Firm E</t>
  </si>
  <si>
    <t>Overall Interview Rank:</t>
  </si>
  <si>
    <t>Technical Proposal</t>
  </si>
  <si>
    <t>Final Selection Based on Combined Scores from Technical Proposal, Price and Interview</t>
  </si>
  <si>
    <t>NOT USED FOR FINAL SELECTION - For Interview Comparison Purposes Only</t>
  </si>
  <si>
    <t>NOT USED FOR FINAL SELECTION - For Final Award Comparison Purposes Only</t>
  </si>
  <si>
    <t>Overall Final Rank:</t>
  </si>
  <si>
    <t>Firm F</t>
  </si>
  <si>
    <t>Firm G</t>
  </si>
  <si>
    <t>Firm H</t>
  </si>
  <si>
    <t>Weighting:</t>
  </si>
  <si>
    <t>Preference Adjustment</t>
  </si>
  <si>
    <t>Technical -</t>
  </si>
  <si>
    <t>Price -</t>
  </si>
  <si>
    <t>Interview -</t>
  </si>
  <si>
    <t>Total -</t>
  </si>
  <si>
    <t>Percentage of Joint Venture Performed by Non-Resident</t>
  </si>
  <si>
    <t>R</t>
  </si>
  <si>
    <t>Resident Contractor</t>
  </si>
  <si>
    <t>Resident Veteran Contractor &lt;$1M</t>
  </si>
  <si>
    <t>Joint Venture</t>
  </si>
  <si>
    <t>Resident Veteran Contractor &gt;$5M</t>
  </si>
  <si>
    <t>Resident Veteran Contractor &lt;$5M</t>
  </si>
  <si>
    <t>RV1</t>
  </si>
  <si>
    <t>RV2</t>
  </si>
  <si>
    <t>RV3</t>
  </si>
  <si>
    <t>JV</t>
  </si>
  <si>
    <t>Percentage of Joint Venture Performed by Resident</t>
  </si>
  <si>
    <t>Percentage of Joint Venture Performed by Resident Veteran &lt;$1M</t>
  </si>
  <si>
    <t>Percentage of Joint Venture Performed by Resident Veteran &lt;$5M</t>
  </si>
  <si>
    <t>Percentage of Joint Venture Performed by Resident Veteran &gt;$5M</t>
  </si>
  <si>
    <t>Preference Factor For Interview</t>
  </si>
  <si>
    <t>Preference Factor For Technical + Price</t>
  </si>
  <si>
    <t>NR</t>
  </si>
  <si>
    <t>Resident Preference Key</t>
  </si>
  <si>
    <t>Non-Resident Contractor</t>
  </si>
  <si>
    <t>DATE:</t>
  </si>
  <si>
    <t>RFP #</t>
  </si>
  <si>
    <t>PROJECT #</t>
  </si>
  <si>
    <t>PROJECT</t>
  </si>
  <si>
    <t>DISTRICT</t>
  </si>
  <si>
    <t>Alternate 1</t>
  </si>
  <si>
    <t>Alternate 2</t>
  </si>
  <si>
    <t>Base Price</t>
  </si>
  <si>
    <t>Total Price</t>
  </si>
  <si>
    <t>Total Points for Price:</t>
  </si>
  <si>
    <t>Points for Price</t>
  </si>
  <si>
    <t>(Yes if Checked)</t>
  </si>
  <si>
    <t>Rater #5</t>
  </si>
  <si>
    <t>Rank #5</t>
  </si>
  <si>
    <t>Resident Preference Type (Hover to View Key)</t>
  </si>
  <si>
    <t>Price (if applicable)</t>
  </si>
  <si>
    <t>Rater 5</t>
  </si>
  <si>
    <t>Firm I</t>
  </si>
  <si>
    <t>Firm J</t>
  </si>
  <si>
    <t>Firm K</t>
  </si>
  <si>
    <t>Firm L</t>
  </si>
  <si>
    <t>Firm M</t>
  </si>
  <si>
    <t>Firm N</t>
  </si>
  <si>
    <t>Firm O</t>
  </si>
  <si>
    <t>Firm P</t>
  </si>
  <si>
    <t>Firm Q</t>
  </si>
  <si>
    <t>Firm R</t>
  </si>
  <si>
    <t>Firm S</t>
  </si>
  <si>
    <t>Firm T</t>
  </si>
  <si>
    <t>Firm U</t>
  </si>
  <si>
    <t>Firm V</t>
  </si>
  <si>
    <t>Firm W</t>
  </si>
  <si>
    <t>Firm X</t>
  </si>
  <si>
    <t>Firm Y</t>
  </si>
  <si>
    <t># Raters:</t>
  </si>
  <si>
    <t># Offerors:</t>
  </si>
  <si>
    <t>Summary of Interviews:</t>
  </si>
  <si>
    <t>Summary of Technical and Price Evaluations:</t>
  </si>
  <si>
    <t>Alternate 3</t>
  </si>
  <si>
    <t>Alternate 4</t>
  </si>
  <si>
    <t># Bidders:</t>
  </si>
  <si>
    <t>Preference Factor</t>
  </si>
  <si>
    <t>Bid #</t>
  </si>
  <si>
    <t>Gadsden Independent School District</t>
  </si>
  <si>
    <t>Chaparral remodel &amp; addition</t>
  </si>
  <si>
    <t>14/15/13</t>
  </si>
  <si>
    <t>Classic</t>
  </si>
  <si>
    <t>DnD</t>
  </si>
  <si>
    <t>GenCon</t>
  </si>
  <si>
    <t>Jaynes</t>
  </si>
  <si>
    <t>Tatsch</t>
  </si>
  <si>
    <t>Bidlot 1</t>
  </si>
  <si>
    <t>Bidlot 2</t>
  </si>
  <si>
    <t>Bidlot 3</t>
  </si>
  <si>
    <t>Bidlot 4</t>
  </si>
  <si>
    <t>Bidlot 5</t>
  </si>
  <si>
    <t>P14-012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</si>
</sst>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  <numFmt numFmtId="171" formatCode="0.000"/>
    <numFmt numFmtId="172" formatCode="0.000000000000"/>
    <numFmt numFmtId="173" formatCode="[$-409]dddd\,\ mmmm\ dd\,\ yyyy"/>
    <numFmt numFmtId="174" formatCode="[$-409]h:mm:ss\ AM/PM"/>
    <numFmt numFmtId="175" formatCode="[$-409]dddd\,\ mmmm\ d\,\ yyyy"/>
    <numFmt numFmtId="176" formatCode="[$-F800]dddd\,\ mmmm\ dd\,\ yyyy"/>
    <numFmt numFmtId="177" formatCode="[$-409]mmmm\ d\,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6" fillId="19" borderId="0" xfId="34" applyAlignment="1">
      <alignment/>
    </xf>
    <xf numFmtId="0" fontId="5" fillId="19" borderId="0" xfId="34" applyFont="1" applyAlignment="1">
      <alignment/>
    </xf>
    <xf numFmtId="0" fontId="0" fillId="0" borderId="0" xfId="0" applyFill="1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6" fillId="19" borderId="0" xfId="34" applyFill="1" applyAlignment="1">
      <alignment/>
    </xf>
    <xf numFmtId="2" fontId="2" fillId="3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44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6" fillId="0" borderId="0" xfId="34" applyFill="1" applyAlignment="1">
      <alignment/>
    </xf>
    <xf numFmtId="2" fontId="0" fillId="0" borderId="0" xfId="0" applyNumberForma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1" borderId="10" xfId="0" applyNumberFormat="1" applyFill="1" applyBorder="1" applyAlignment="1">
      <alignment/>
    </xf>
    <xf numFmtId="2" fontId="8" fillId="31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31" borderId="0" xfId="0" applyFill="1" applyAlignment="1">
      <alignment/>
    </xf>
    <xf numFmtId="0" fontId="5" fillId="19" borderId="0" xfId="34" applyFont="1" applyAlignment="1">
      <alignment/>
    </xf>
    <xf numFmtId="0" fontId="26" fillId="19" borderId="0" xfId="34" applyAlignment="1">
      <alignment horizontal="right"/>
    </xf>
    <xf numFmtId="0" fontId="4" fillId="19" borderId="0" xfId="34" applyFont="1" applyAlignment="1">
      <alignment horizontal="right"/>
    </xf>
    <xf numFmtId="0" fontId="26" fillId="19" borderId="0" xfId="34" applyAlignment="1">
      <alignment horizontal="left"/>
    </xf>
    <xf numFmtId="0" fontId="2" fillId="32" borderId="10" xfId="0" applyFont="1" applyFill="1" applyBorder="1" applyAlignment="1">
      <alignment horizontal="center" vertical="center"/>
    </xf>
    <xf numFmtId="9" fontId="2" fillId="32" borderId="10" xfId="59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9" fontId="2" fillId="32" borderId="13" xfId="59" applyFont="1" applyFill="1" applyBorder="1" applyAlignment="1">
      <alignment horizontal="center" vertical="center"/>
    </xf>
    <xf numFmtId="2" fontId="35" fillId="33" borderId="14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26" fillId="19" borderId="0" xfId="59" applyFont="1" applyFill="1" applyAlignment="1">
      <alignment horizontal="left"/>
    </xf>
    <xf numFmtId="0" fontId="28" fillId="19" borderId="0" xfId="34" applyFont="1" applyAlignment="1">
      <alignment horizontal="right"/>
    </xf>
    <xf numFmtId="0" fontId="26" fillId="19" borderId="15" xfId="34" applyBorder="1" applyAlignment="1">
      <alignment horizontal="right"/>
    </xf>
    <xf numFmtId="0" fontId="26" fillId="19" borderId="15" xfId="34" applyBorder="1" applyAlignment="1">
      <alignment horizontal="left"/>
    </xf>
    <xf numFmtId="0" fontId="26" fillId="19" borderId="0" xfId="34" applyBorder="1" applyAlignment="1">
      <alignment/>
    </xf>
    <xf numFmtId="0" fontId="4" fillId="19" borderId="0" xfId="34" applyFont="1" applyBorder="1" applyAlignment="1">
      <alignment horizontal="left"/>
    </xf>
    <xf numFmtId="0" fontId="5" fillId="19" borderId="0" xfId="34" applyFont="1" applyBorder="1" applyAlignment="1">
      <alignment horizontal="right"/>
    </xf>
    <xf numFmtId="0" fontId="26" fillId="19" borderId="0" xfId="34" applyFont="1" applyBorder="1" applyAlignment="1">
      <alignment/>
    </xf>
    <xf numFmtId="0" fontId="5" fillId="19" borderId="16" xfId="34" applyFont="1" applyBorder="1" applyAlignment="1">
      <alignment/>
    </xf>
    <xf numFmtId="44" fontId="0" fillId="0" borderId="12" xfId="0" applyNumberFormat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19" borderId="0" xfId="34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Fill="1" applyAlignment="1">
      <alignment/>
    </xf>
    <xf numFmtId="16" fontId="26" fillId="19" borderId="16" xfId="34" applyNumberFormat="1" applyFont="1" applyBorder="1" applyAlignment="1">
      <alignment/>
    </xf>
    <xf numFmtId="0" fontId="26" fillId="19" borderId="0" xfId="34" applyAlignment="1">
      <alignment/>
    </xf>
    <xf numFmtId="0" fontId="26" fillId="19" borderId="16" xfId="34" applyBorder="1" applyAlignment="1">
      <alignment/>
    </xf>
    <xf numFmtId="0" fontId="26" fillId="19" borderId="0" xfId="34" applyAlignment="1">
      <alignment/>
    </xf>
    <xf numFmtId="44" fontId="35" fillId="33" borderId="14" xfId="44" applyFont="1" applyFill="1" applyBorder="1" applyAlignment="1">
      <alignment horizontal="center" vertical="center"/>
    </xf>
    <xf numFmtId="44" fontId="0" fillId="0" borderId="11" xfId="44" applyFont="1" applyBorder="1" applyAlignment="1">
      <alignment/>
    </xf>
    <xf numFmtId="44" fontId="0" fillId="0" borderId="0" xfId="44" applyFont="1" applyAlignment="1">
      <alignment/>
    </xf>
    <xf numFmtId="2" fontId="26" fillId="0" borderId="0" xfId="0" applyNumberFormat="1" applyFont="1" applyAlignment="1" applyProtection="1">
      <alignment horizontal="center"/>
      <protection/>
    </xf>
    <xf numFmtId="14" fontId="26" fillId="19" borderId="0" xfId="34" applyNumberFormat="1" applyBorder="1" applyAlignment="1">
      <alignment/>
    </xf>
    <xf numFmtId="0" fontId="26" fillId="19" borderId="0" xfId="34" applyAlignment="1">
      <alignment/>
    </xf>
    <xf numFmtId="177" fontId="26" fillId="19" borderId="16" xfId="34" applyNumberFormat="1" applyFont="1" applyBorder="1" applyAlignment="1">
      <alignment/>
    </xf>
    <xf numFmtId="0" fontId="26" fillId="19" borderId="0" xfId="34" applyAlignment="1">
      <alignment/>
    </xf>
    <xf numFmtId="0" fontId="2" fillId="0" borderId="0" xfId="0" applyFont="1" applyAlignment="1">
      <alignment vertical="top" wrapText="1"/>
    </xf>
    <xf numFmtId="0" fontId="0" fillId="0" borderId="11" xfId="0" applyBorder="1" applyAlignment="1">
      <alignment horizontal="center"/>
    </xf>
    <xf numFmtId="0" fontId="2" fillId="31" borderId="0" xfId="0" applyFont="1" applyFill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162"/>
  <sheetViews>
    <sheetView tabSelected="1" zoomScalePageLayoutView="0" workbookViewId="0" topLeftCell="A148">
      <selection activeCell="L3" sqref="L3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9" width="13.421875" style="0" customWidth="1"/>
    <col min="10" max="10" width="15.7109375" style="0" bestFit="1" customWidth="1"/>
    <col min="11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4" t="s">
        <v>109</v>
      </c>
      <c r="C1" s="74"/>
      <c r="D1" s="33"/>
      <c r="E1" s="4"/>
      <c r="F1" s="4"/>
      <c r="G1" s="4"/>
      <c r="H1" s="4"/>
      <c r="I1" s="4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4"/>
    </row>
    <row r="2" spans="1:27" ht="15">
      <c r="A2" s="5" t="s">
        <v>69</v>
      </c>
      <c r="B2" s="52" t="s">
        <v>110</v>
      </c>
      <c r="C2" s="52"/>
      <c r="D2" s="53"/>
      <c r="E2" s="51" t="s">
        <v>68</v>
      </c>
      <c r="F2" s="72" t="s">
        <v>122</v>
      </c>
      <c r="G2" s="46" t="s">
        <v>67</v>
      </c>
      <c r="H2" s="71" t="s">
        <v>111</v>
      </c>
      <c r="I2" s="46" t="s">
        <v>66</v>
      </c>
      <c r="J2" s="73">
        <v>42179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4" t="s">
        <v>40</v>
      </c>
      <c r="B3" s="47" t="s">
        <v>42</v>
      </c>
      <c r="C3" s="48">
        <v>100</v>
      </c>
      <c r="D3" s="35" t="s">
        <v>43</v>
      </c>
      <c r="E3" s="50">
        <v>100</v>
      </c>
      <c r="F3" s="47" t="s">
        <v>44</v>
      </c>
      <c r="G3" s="36">
        <v>100</v>
      </c>
      <c r="H3" s="47" t="s">
        <v>45</v>
      </c>
      <c r="I3" s="36">
        <f>C3+E3+G3</f>
        <v>300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4"/>
      <c r="B4" s="34"/>
      <c r="C4" s="45">
        <v>0.5</v>
      </c>
      <c r="D4" s="35"/>
      <c r="E4" s="45">
        <v>0.5</v>
      </c>
      <c r="F4" s="34"/>
      <c r="G4" s="45"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"/>
    </row>
    <row r="6" spans="1:30" ht="15.75" thickBot="1">
      <c r="A6" t="s">
        <v>101</v>
      </c>
      <c r="B6" s="61">
        <f>COUNTA(C6:AA6)</f>
        <v>22</v>
      </c>
      <c r="C6" s="58" t="s">
        <v>112</v>
      </c>
      <c r="D6" s="58" t="s">
        <v>113</v>
      </c>
      <c r="E6" s="58" t="s">
        <v>114</v>
      </c>
      <c r="F6" s="58" t="s">
        <v>115</v>
      </c>
      <c r="G6" s="58" t="s">
        <v>116</v>
      </c>
      <c r="H6" s="58"/>
      <c r="I6" s="58"/>
      <c r="J6" s="58"/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6" t="s">
        <v>64</v>
      </c>
      <c r="AD6" s="76"/>
    </row>
    <row r="7" spans="1:30" ht="32.25" customHeight="1">
      <c r="A7" s="75" t="s">
        <v>80</v>
      </c>
      <c r="B7" s="75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5" t="s">
        <v>57</v>
      </c>
      <c r="B8" s="75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5" t="s">
        <v>58</v>
      </c>
      <c r="B9" s="75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5" t="s">
        <v>59</v>
      </c>
      <c r="B10" s="75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5" t="s">
        <v>60</v>
      </c>
      <c r="B11" s="75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5" t="s">
        <v>46</v>
      </c>
      <c r="B12" s="75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5" t="s">
        <v>62</v>
      </c>
      <c r="B13" s="75"/>
      <c r="C13" s="41">
        <f aca="true" t="shared" si="1" ref="C13:AA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10</v>
      </c>
      <c r="D13" s="41">
        <f t="shared" si="1"/>
        <v>10</v>
      </c>
      <c r="E13" s="41">
        <f t="shared" si="1"/>
        <v>10</v>
      </c>
      <c r="F13" s="41">
        <f t="shared" si="1"/>
        <v>10</v>
      </c>
      <c r="G13" s="41">
        <f t="shared" si="1"/>
        <v>10</v>
      </c>
      <c r="H13" s="41">
        <f t="shared" si="1"/>
        <v>10</v>
      </c>
      <c r="I13" s="41">
        <f t="shared" si="1"/>
        <v>10</v>
      </c>
      <c r="J13" s="41">
        <f t="shared" si="1"/>
        <v>10</v>
      </c>
      <c r="K13" s="41">
        <f t="shared" si="1"/>
        <v>10</v>
      </c>
      <c r="L13" s="41">
        <f t="shared" si="1"/>
        <v>10</v>
      </c>
      <c r="M13" s="41">
        <f t="shared" si="1"/>
        <v>10</v>
      </c>
      <c r="N13" s="41">
        <f t="shared" si="1"/>
        <v>10</v>
      </c>
      <c r="O13" s="41">
        <f t="shared" si="1"/>
        <v>10</v>
      </c>
      <c r="P13" s="41">
        <f t="shared" si="1"/>
        <v>10</v>
      </c>
      <c r="Q13" s="41">
        <f t="shared" si="1"/>
        <v>10</v>
      </c>
      <c r="R13" s="41">
        <f t="shared" si="1"/>
        <v>10</v>
      </c>
      <c r="S13" s="41">
        <f t="shared" si="1"/>
        <v>10</v>
      </c>
      <c r="T13" s="41">
        <f t="shared" si="1"/>
        <v>10</v>
      </c>
      <c r="U13" s="41">
        <f t="shared" si="1"/>
        <v>10</v>
      </c>
      <c r="V13" s="41">
        <f t="shared" si="1"/>
        <v>10</v>
      </c>
      <c r="W13" s="41">
        <f t="shared" si="1"/>
        <v>10</v>
      </c>
      <c r="X13" s="41">
        <f t="shared" si="1"/>
        <v>10</v>
      </c>
      <c r="Y13" s="41">
        <f t="shared" si="1"/>
        <v>10</v>
      </c>
      <c r="Z13" s="41">
        <f t="shared" si="1"/>
        <v>10</v>
      </c>
      <c r="AA13" s="41">
        <f t="shared" si="1"/>
        <v>10</v>
      </c>
    </row>
    <row r="14" spans="1:27" ht="18.75" customHeight="1">
      <c r="A14" s="75" t="s">
        <v>61</v>
      </c>
      <c r="B14" s="75"/>
      <c r="C14" s="41">
        <f aca="true" t="shared" si="2" ref="C14:AA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5</v>
      </c>
      <c r="D14" s="41">
        <f t="shared" si="2"/>
        <v>5</v>
      </c>
      <c r="E14" s="41">
        <f t="shared" si="2"/>
        <v>5</v>
      </c>
      <c r="F14" s="41">
        <f t="shared" si="2"/>
        <v>5</v>
      </c>
      <c r="G14" s="41">
        <f t="shared" si="2"/>
        <v>5</v>
      </c>
      <c r="H14" s="41">
        <f t="shared" si="2"/>
        <v>5</v>
      </c>
      <c r="I14" s="41">
        <f t="shared" si="2"/>
        <v>5</v>
      </c>
      <c r="J14" s="41">
        <f t="shared" si="2"/>
        <v>5</v>
      </c>
      <c r="K14" s="41">
        <f t="shared" si="2"/>
        <v>5</v>
      </c>
      <c r="L14" s="41">
        <f t="shared" si="2"/>
        <v>5</v>
      </c>
      <c r="M14" s="41">
        <f t="shared" si="2"/>
        <v>5</v>
      </c>
      <c r="N14" s="41">
        <f t="shared" si="2"/>
        <v>5</v>
      </c>
      <c r="O14" s="41">
        <f t="shared" si="2"/>
        <v>5</v>
      </c>
      <c r="P14" s="41">
        <f t="shared" si="2"/>
        <v>5</v>
      </c>
      <c r="Q14" s="41">
        <f t="shared" si="2"/>
        <v>5</v>
      </c>
      <c r="R14" s="41">
        <f t="shared" si="2"/>
        <v>5</v>
      </c>
      <c r="S14" s="41">
        <f t="shared" si="2"/>
        <v>5</v>
      </c>
      <c r="T14" s="41">
        <f t="shared" si="2"/>
        <v>5</v>
      </c>
      <c r="U14" s="41">
        <f t="shared" si="2"/>
        <v>5</v>
      </c>
      <c r="V14" s="41">
        <f t="shared" si="2"/>
        <v>5</v>
      </c>
      <c r="W14" s="41">
        <f t="shared" si="2"/>
        <v>5</v>
      </c>
      <c r="X14" s="41">
        <f t="shared" si="2"/>
        <v>5</v>
      </c>
      <c r="Y14" s="41">
        <f t="shared" si="2"/>
        <v>5</v>
      </c>
      <c r="Z14" s="41">
        <f t="shared" si="2"/>
        <v>5</v>
      </c>
      <c r="AA14" s="41">
        <f t="shared" si="2"/>
        <v>5</v>
      </c>
    </row>
    <row r="15" spans="1:27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5" ht="15">
      <c r="A16" s="2" t="s">
        <v>0</v>
      </c>
      <c r="B16" s="60" t="b">
        <v>1</v>
      </c>
      <c r="E16" s="6"/>
    </row>
    <row r="17" spans="1:27" ht="15">
      <c r="A17" t="s">
        <v>32</v>
      </c>
      <c r="C17" s="14">
        <v>81</v>
      </c>
      <c r="D17" s="14">
        <v>78</v>
      </c>
      <c r="E17" s="14">
        <v>95</v>
      </c>
      <c r="F17" s="14">
        <v>86</v>
      </c>
      <c r="G17" s="14">
        <v>88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</row>
    <row r="18" spans="1:27" ht="15" thickBot="1">
      <c r="A18" t="s">
        <v>81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f>'RFP Price'!AB11</f>
        <v>0</v>
      </c>
      <c r="M18" s="20">
        <f>'RFP Price'!AC11</f>
        <v>0</v>
      </c>
      <c r="N18" s="20">
        <f>'RFP Price'!AD11</f>
        <v>0</v>
      </c>
      <c r="O18" s="20">
        <f>'RFP Price'!AE11</f>
        <v>0</v>
      </c>
      <c r="P18" s="20">
        <f>'RFP Price'!AF11</f>
        <v>0</v>
      </c>
      <c r="Q18" s="20">
        <f>'RFP Price'!AG11</f>
        <v>0</v>
      </c>
      <c r="R18" s="20">
        <f>'RFP Price'!AH11</f>
        <v>0</v>
      </c>
      <c r="S18" s="20">
        <f>'RFP Price'!AI11</f>
        <v>0</v>
      </c>
      <c r="T18" s="20">
        <f>'RFP Price'!AJ11</f>
        <v>0</v>
      </c>
      <c r="U18" s="20">
        <f>'RFP Price'!AK11</f>
        <v>0</v>
      </c>
      <c r="V18" s="20">
        <f>'RFP Price'!AL11</f>
        <v>0</v>
      </c>
      <c r="W18" s="20">
        <f>'RFP Price'!AM11</f>
        <v>0</v>
      </c>
      <c r="X18" s="20">
        <f>'RFP Price'!AN11</f>
        <v>0</v>
      </c>
      <c r="Y18" s="20">
        <f>'RFP Price'!AO11</f>
        <v>0</v>
      </c>
      <c r="Z18" s="20">
        <f>'RFP Price'!AP11</f>
        <v>0</v>
      </c>
      <c r="AA18" s="20">
        <f>'RFP Price'!Z11</f>
        <v>0</v>
      </c>
    </row>
    <row r="19" spans="1:27" ht="14.25">
      <c r="A19" s="3" t="s">
        <v>4</v>
      </c>
      <c r="C19" s="14">
        <f aca="true" t="shared" si="3" ref="C19:I19">SUM(C17:C18)</f>
        <v>81</v>
      </c>
      <c r="D19" s="14">
        <f t="shared" si="3"/>
        <v>78</v>
      </c>
      <c r="E19" s="17">
        <f t="shared" si="3"/>
        <v>95</v>
      </c>
      <c r="F19" s="17">
        <f t="shared" si="3"/>
        <v>86</v>
      </c>
      <c r="G19" s="17">
        <f t="shared" si="3"/>
        <v>88</v>
      </c>
      <c r="H19" s="17">
        <f t="shared" si="3"/>
        <v>0</v>
      </c>
      <c r="I19" s="17">
        <f t="shared" si="3"/>
        <v>0</v>
      </c>
      <c r="J19" s="17">
        <f aca="true" t="shared" si="4" ref="J19:Z19">SUM(J17:J18)</f>
        <v>0</v>
      </c>
      <c r="K19" s="17">
        <f t="shared" si="4"/>
        <v>0</v>
      </c>
      <c r="L19" s="17">
        <f t="shared" si="4"/>
        <v>0</v>
      </c>
      <c r="M19" s="17">
        <f t="shared" si="4"/>
        <v>0</v>
      </c>
      <c r="N19" s="17">
        <f t="shared" si="4"/>
        <v>0</v>
      </c>
      <c r="O19" s="17">
        <f t="shared" si="4"/>
        <v>0</v>
      </c>
      <c r="P19" s="17">
        <f t="shared" si="4"/>
        <v>0</v>
      </c>
      <c r="Q19" s="17">
        <f t="shared" si="4"/>
        <v>0</v>
      </c>
      <c r="R19" s="17">
        <f t="shared" si="4"/>
        <v>0</v>
      </c>
      <c r="S19" s="17">
        <f t="shared" si="4"/>
        <v>0</v>
      </c>
      <c r="T19" s="17">
        <f t="shared" si="4"/>
        <v>0</v>
      </c>
      <c r="U19" s="17">
        <f t="shared" si="4"/>
        <v>0</v>
      </c>
      <c r="V19" s="17">
        <f t="shared" si="4"/>
        <v>0</v>
      </c>
      <c r="W19" s="17">
        <f t="shared" si="4"/>
        <v>0</v>
      </c>
      <c r="X19" s="17">
        <f t="shared" si="4"/>
        <v>0</v>
      </c>
      <c r="Y19" s="17">
        <f t="shared" si="4"/>
        <v>0</v>
      </c>
      <c r="Z19" s="17">
        <f t="shared" si="4"/>
        <v>0</v>
      </c>
      <c r="AA19" s="17">
        <f>SUM(AA17:AA18)</f>
        <v>0</v>
      </c>
    </row>
    <row r="20" spans="1:27" ht="14.25">
      <c r="A20" s="3" t="s">
        <v>41</v>
      </c>
      <c r="C20" s="14">
        <f aca="true" t="shared" si="5" ref="C20:AA20">IF(Rater_1=TRUE,C19+Preference_Factor1,0)</f>
        <v>91</v>
      </c>
      <c r="D20" s="14">
        <f t="shared" si="5"/>
        <v>88</v>
      </c>
      <c r="E20" s="14">
        <f t="shared" si="5"/>
        <v>105</v>
      </c>
      <c r="F20" s="14">
        <f t="shared" si="5"/>
        <v>96</v>
      </c>
      <c r="G20" s="14">
        <f t="shared" si="5"/>
        <v>98</v>
      </c>
      <c r="H20" s="14">
        <f t="shared" si="5"/>
        <v>10</v>
      </c>
      <c r="I20" s="14">
        <f t="shared" si="5"/>
        <v>10</v>
      </c>
      <c r="J20" s="14">
        <f t="shared" si="5"/>
        <v>10</v>
      </c>
      <c r="K20" s="14">
        <f t="shared" si="5"/>
        <v>10</v>
      </c>
      <c r="L20" s="14">
        <f t="shared" si="5"/>
        <v>10</v>
      </c>
      <c r="M20" s="14">
        <f t="shared" si="5"/>
        <v>10</v>
      </c>
      <c r="N20" s="14">
        <f t="shared" si="5"/>
        <v>10</v>
      </c>
      <c r="O20" s="14">
        <f t="shared" si="5"/>
        <v>10</v>
      </c>
      <c r="P20" s="14">
        <f t="shared" si="5"/>
        <v>10</v>
      </c>
      <c r="Q20" s="14">
        <f t="shared" si="5"/>
        <v>10</v>
      </c>
      <c r="R20" s="14">
        <f t="shared" si="5"/>
        <v>10</v>
      </c>
      <c r="S20" s="14">
        <f t="shared" si="5"/>
        <v>10</v>
      </c>
      <c r="T20" s="14">
        <f t="shared" si="5"/>
        <v>10</v>
      </c>
      <c r="U20" s="14">
        <f t="shared" si="5"/>
        <v>10</v>
      </c>
      <c r="V20" s="14">
        <f t="shared" si="5"/>
        <v>10</v>
      </c>
      <c r="W20" s="14">
        <f t="shared" si="5"/>
        <v>10</v>
      </c>
      <c r="X20" s="14">
        <f t="shared" si="5"/>
        <v>10</v>
      </c>
      <c r="Y20" s="14">
        <f t="shared" si="5"/>
        <v>10</v>
      </c>
      <c r="Z20" s="14">
        <f t="shared" si="5"/>
        <v>10</v>
      </c>
      <c r="AA20" s="14">
        <f t="shared" si="5"/>
        <v>10</v>
      </c>
    </row>
    <row r="21" spans="1:27" ht="14.25">
      <c r="A21" s="1" t="s">
        <v>1</v>
      </c>
      <c r="B21" s="1"/>
      <c r="C21" s="16">
        <f aca="true" t="shared" si="6" ref="C21:I21">RANK(C20,Rater1,0)+((COUNT(Rater1)+1-RANK(C20,Rater1,0)-RANK(C20,Rater1,1))/2)</f>
        <v>4</v>
      </c>
      <c r="D21" s="16">
        <f t="shared" si="6"/>
        <v>5</v>
      </c>
      <c r="E21" s="16">
        <f t="shared" si="6"/>
        <v>1</v>
      </c>
      <c r="F21" s="16">
        <f t="shared" si="6"/>
        <v>3</v>
      </c>
      <c r="G21" s="16">
        <f t="shared" si="6"/>
        <v>2</v>
      </c>
      <c r="H21" s="16">
        <f t="shared" si="6"/>
        <v>15.5</v>
      </c>
      <c r="I21" s="16">
        <f t="shared" si="6"/>
        <v>15.5</v>
      </c>
      <c r="J21" s="16">
        <f aca="true" t="shared" si="7" ref="J21:Z21">RANK(J20,Rater1,0)+((COUNT(Rater1)+1-RANK(J20,Rater1,0)-RANK(J20,Rater1,1))/2)</f>
        <v>15.5</v>
      </c>
      <c r="K21" s="16">
        <f t="shared" si="7"/>
        <v>15.5</v>
      </c>
      <c r="L21" s="16">
        <f t="shared" si="7"/>
        <v>15.5</v>
      </c>
      <c r="M21" s="16">
        <f t="shared" si="7"/>
        <v>15.5</v>
      </c>
      <c r="N21" s="16">
        <f t="shared" si="7"/>
        <v>15.5</v>
      </c>
      <c r="O21" s="16">
        <f t="shared" si="7"/>
        <v>15.5</v>
      </c>
      <c r="P21" s="16">
        <f t="shared" si="7"/>
        <v>15.5</v>
      </c>
      <c r="Q21" s="16">
        <f t="shared" si="7"/>
        <v>15.5</v>
      </c>
      <c r="R21" s="16">
        <f t="shared" si="7"/>
        <v>15.5</v>
      </c>
      <c r="S21" s="16">
        <f t="shared" si="7"/>
        <v>15.5</v>
      </c>
      <c r="T21" s="16">
        <f t="shared" si="7"/>
        <v>15.5</v>
      </c>
      <c r="U21" s="16">
        <f t="shared" si="7"/>
        <v>15.5</v>
      </c>
      <c r="V21" s="16">
        <f t="shared" si="7"/>
        <v>15.5</v>
      </c>
      <c r="W21" s="16">
        <f t="shared" si="7"/>
        <v>15.5</v>
      </c>
      <c r="X21" s="16">
        <f t="shared" si="7"/>
        <v>15.5</v>
      </c>
      <c r="Y21" s="16">
        <f t="shared" si="7"/>
        <v>15.5</v>
      </c>
      <c r="Z21" s="16">
        <f t="shared" si="7"/>
        <v>15.5</v>
      </c>
      <c r="AA21" s="16">
        <f>RANK(AA20,Rater1,0)+((COUNT(Rater1)+1-RANK(AA20,Rater1,0)-RANK(AA20,Rater1,1))/2)</f>
        <v>15.5</v>
      </c>
    </row>
    <row r="22" spans="1:27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5" ht="15">
      <c r="A23" s="2" t="s">
        <v>2</v>
      </c>
      <c r="B23" s="60" t="b">
        <v>1</v>
      </c>
      <c r="E23" s="6"/>
    </row>
    <row r="24" spans="1:27" ht="15">
      <c r="A24" t="s">
        <v>32</v>
      </c>
      <c r="C24" s="14">
        <v>86</v>
      </c>
      <c r="D24" s="14">
        <v>61</v>
      </c>
      <c r="E24" s="14">
        <v>98</v>
      </c>
      <c r="F24" s="14">
        <v>96</v>
      </c>
      <c r="G24" s="14">
        <v>89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5" thickBot="1">
      <c r="A25" t="s">
        <v>81</v>
      </c>
      <c r="C25" s="20">
        <f aca="true" t="shared" si="8" ref="C25:AA25">IF(Rater_2=TRUE,C18,0)</f>
        <v>0</v>
      </c>
      <c r="D25" s="20">
        <f t="shared" si="8"/>
        <v>0</v>
      </c>
      <c r="E25" s="20">
        <f t="shared" si="8"/>
        <v>0</v>
      </c>
      <c r="F25" s="20">
        <f t="shared" si="8"/>
        <v>0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  <c r="Q25" s="20">
        <f t="shared" si="8"/>
        <v>0</v>
      </c>
      <c r="R25" s="20">
        <f t="shared" si="8"/>
        <v>0</v>
      </c>
      <c r="S25" s="20">
        <f t="shared" si="8"/>
        <v>0</v>
      </c>
      <c r="T25" s="20">
        <f t="shared" si="8"/>
        <v>0</v>
      </c>
      <c r="U25" s="20">
        <f t="shared" si="8"/>
        <v>0</v>
      </c>
      <c r="V25" s="20">
        <f t="shared" si="8"/>
        <v>0</v>
      </c>
      <c r="W25" s="20">
        <f t="shared" si="8"/>
        <v>0</v>
      </c>
      <c r="X25" s="20">
        <f t="shared" si="8"/>
        <v>0</v>
      </c>
      <c r="Y25" s="20">
        <f t="shared" si="8"/>
        <v>0</v>
      </c>
      <c r="Z25" s="20">
        <f t="shared" si="8"/>
        <v>0</v>
      </c>
      <c r="AA25" s="20">
        <f t="shared" si="8"/>
        <v>0</v>
      </c>
    </row>
    <row r="26" spans="1:29" ht="14.25">
      <c r="A26" s="3" t="s">
        <v>4</v>
      </c>
      <c r="C26" s="14">
        <f aca="true" t="shared" si="9" ref="C26:I26">SUM(C24:C25)</f>
        <v>86</v>
      </c>
      <c r="D26" s="14">
        <f t="shared" si="9"/>
        <v>61</v>
      </c>
      <c r="E26" s="17">
        <f t="shared" si="9"/>
        <v>98</v>
      </c>
      <c r="F26" s="14">
        <f t="shared" si="9"/>
        <v>96</v>
      </c>
      <c r="G26" s="14">
        <f t="shared" si="9"/>
        <v>89</v>
      </c>
      <c r="H26" s="14">
        <f t="shared" si="9"/>
        <v>0</v>
      </c>
      <c r="I26" s="14">
        <f t="shared" si="9"/>
        <v>0</v>
      </c>
      <c r="J26" s="14">
        <f aca="true" t="shared" si="10" ref="J26:Z26">SUM(J24:J25)</f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>SUM(AA24:AA25)</f>
        <v>0</v>
      </c>
      <c r="AC26" s="14"/>
    </row>
    <row r="27" spans="1:27" ht="14.25">
      <c r="A27" s="3" t="s">
        <v>41</v>
      </c>
      <c r="C27" s="14">
        <f aca="true" t="shared" si="11" ref="C27:AA27">IF(Rater_2=TRUE,C26+Preference_Factor1,0)</f>
        <v>96</v>
      </c>
      <c r="D27" s="14">
        <f t="shared" si="11"/>
        <v>71</v>
      </c>
      <c r="E27" s="14">
        <f t="shared" si="11"/>
        <v>108</v>
      </c>
      <c r="F27" s="14">
        <f t="shared" si="11"/>
        <v>106</v>
      </c>
      <c r="G27" s="14">
        <f t="shared" si="11"/>
        <v>99</v>
      </c>
      <c r="H27" s="14">
        <f t="shared" si="11"/>
        <v>10</v>
      </c>
      <c r="I27" s="14">
        <f t="shared" si="11"/>
        <v>10</v>
      </c>
      <c r="J27" s="14">
        <f t="shared" si="11"/>
        <v>10</v>
      </c>
      <c r="K27" s="14">
        <f t="shared" si="11"/>
        <v>10</v>
      </c>
      <c r="L27" s="14">
        <f t="shared" si="11"/>
        <v>10</v>
      </c>
      <c r="M27" s="14">
        <f t="shared" si="11"/>
        <v>10</v>
      </c>
      <c r="N27" s="14">
        <f t="shared" si="11"/>
        <v>10</v>
      </c>
      <c r="O27" s="14">
        <f t="shared" si="11"/>
        <v>10</v>
      </c>
      <c r="P27" s="14">
        <f t="shared" si="11"/>
        <v>10</v>
      </c>
      <c r="Q27" s="14">
        <f t="shared" si="11"/>
        <v>10</v>
      </c>
      <c r="R27" s="14">
        <f t="shared" si="11"/>
        <v>10</v>
      </c>
      <c r="S27" s="14">
        <f t="shared" si="11"/>
        <v>10</v>
      </c>
      <c r="T27" s="14">
        <f t="shared" si="11"/>
        <v>10</v>
      </c>
      <c r="U27" s="14">
        <f t="shared" si="11"/>
        <v>10</v>
      </c>
      <c r="V27" s="14">
        <f t="shared" si="11"/>
        <v>10</v>
      </c>
      <c r="W27" s="14">
        <f t="shared" si="11"/>
        <v>10</v>
      </c>
      <c r="X27" s="14">
        <f t="shared" si="11"/>
        <v>10</v>
      </c>
      <c r="Y27" s="14">
        <f t="shared" si="11"/>
        <v>10</v>
      </c>
      <c r="Z27" s="14">
        <f t="shared" si="11"/>
        <v>10</v>
      </c>
      <c r="AA27" s="14">
        <f t="shared" si="11"/>
        <v>10</v>
      </c>
    </row>
    <row r="28" spans="1:27" ht="14.25">
      <c r="A28" s="1" t="s">
        <v>3</v>
      </c>
      <c r="B28" s="1"/>
      <c r="C28" s="16">
        <f aca="true" t="shared" si="12" ref="C28:I28">RANK(C27,Rater2,0)+((COUNT(Rater2)+1-RANK(C27,Rater2,0)-RANK(C27,Rater2,1))/2)</f>
        <v>4</v>
      </c>
      <c r="D28" s="16">
        <f t="shared" si="12"/>
        <v>5</v>
      </c>
      <c r="E28" s="16">
        <f t="shared" si="12"/>
        <v>1</v>
      </c>
      <c r="F28" s="16">
        <f t="shared" si="12"/>
        <v>2</v>
      </c>
      <c r="G28" s="16">
        <f t="shared" si="12"/>
        <v>3</v>
      </c>
      <c r="H28" s="16">
        <f t="shared" si="12"/>
        <v>15.5</v>
      </c>
      <c r="I28" s="16">
        <f t="shared" si="12"/>
        <v>15.5</v>
      </c>
      <c r="J28" s="16">
        <f aca="true" t="shared" si="13" ref="J28:Z28">RANK(J27,Rater2,0)+((COUNT(Rater2)+1-RANK(J27,Rater2,0)-RANK(J27,Rater2,1))/2)</f>
        <v>15.5</v>
      </c>
      <c r="K28" s="16">
        <f t="shared" si="13"/>
        <v>15.5</v>
      </c>
      <c r="L28" s="16">
        <f t="shared" si="13"/>
        <v>15.5</v>
      </c>
      <c r="M28" s="16">
        <f t="shared" si="13"/>
        <v>15.5</v>
      </c>
      <c r="N28" s="16">
        <f t="shared" si="13"/>
        <v>15.5</v>
      </c>
      <c r="O28" s="16">
        <f t="shared" si="13"/>
        <v>15.5</v>
      </c>
      <c r="P28" s="16">
        <f t="shared" si="13"/>
        <v>15.5</v>
      </c>
      <c r="Q28" s="16">
        <f t="shared" si="13"/>
        <v>15.5</v>
      </c>
      <c r="R28" s="16">
        <f t="shared" si="13"/>
        <v>15.5</v>
      </c>
      <c r="S28" s="16">
        <f t="shared" si="13"/>
        <v>15.5</v>
      </c>
      <c r="T28" s="16">
        <f t="shared" si="13"/>
        <v>15.5</v>
      </c>
      <c r="U28" s="16">
        <f t="shared" si="13"/>
        <v>15.5</v>
      </c>
      <c r="V28" s="16">
        <f t="shared" si="13"/>
        <v>15.5</v>
      </c>
      <c r="W28" s="16">
        <f t="shared" si="13"/>
        <v>15.5</v>
      </c>
      <c r="X28" s="16">
        <f t="shared" si="13"/>
        <v>15.5</v>
      </c>
      <c r="Y28" s="16">
        <f t="shared" si="13"/>
        <v>15.5</v>
      </c>
      <c r="Z28" s="16">
        <f t="shared" si="13"/>
        <v>15.5</v>
      </c>
      <c r="AA28" s="16">
        <f>RANK(AA27,Rater2,0)+((COUNT(Rater2)+1-RANK(AA27,Rater2,0)-RANK(AA27,Rater2,1))/2)</f>
        <v>15.5</v>
      </c>
    </row>
    <row r="29" spans="1:27" ht="15">
      <c r="A29" s="7"/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5" ht="15">
      <c r="A30" s="2" t="s">
        <v>5</v>
      </c>
      <c r="B30" s="60" t="b">
        <v>1</v>
      </c>
      <c r="E30" s="6"/>
    </row>
    <row r="31" spans="1:27" ht="15">
      <c r="A31" t="s">
        <v>32</v>
      </c>
      <c r="C31" s="14">
        <v>85</v>
      </c>
      <c r="D31" s="14">
        <v>85</v>
      </c>
      <c r="E31" s="14">
        <v>95</v>
      </c>
      <c r="F31" s="14">
        <v>90</v>
      </c>
      <c r="G31" s="14">
        <v>88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</row>
    <row r="32" spans="1:27" ht="15" thickBot="1">
      <c r="A32" t="s">
        <v>81</v>
      </c>
      <c r="C32" s="20">
        <f aca="true" t="shared" si="14" ref="C32:AA32">IF(Rater_3=TRUE,C18,0)</f>
        <v>0</v>
      </c>
      <c r="D32" s="20">
        <f t="shared" si="14"/>
        <v>0</v>
      </c>
      <c r="E32" s="20">
        <f t="shared" si="14"/>
        <v>0</v>
      </c>
      <c r="F32" s="20">
        <f t="shared" si="14"/>
        <v>0</v>
      </c>
      <c r="G32" s="20">
        <f t="shared" si="14"/>
        <v>0</v>
      </c>
      <c r="H32" s="20">
        <f t="shared" si="14"/>
        <v>0</v>
      </c>
      <c r="I32" s="20">
        <f t="shared" si="14"/>
        <v>0</v>
      </c>
      <c r="J32" s="20">
        <f t="shared" si="14"/>
        <v>0</v>
      </c>
      <c r="K32" s="20">
        <f t="shared" si="14"/>
        <v>0</v>
      </c>
      <c r="L32" s="20">
        <f t="shared" si="14"/>
        <v>0</v>
      </c>
      <c r="M32" s="20">
        <f t="shared" si="14"/>
        <v>0</v>
      </c>
      <c r="N32" s="20">
        <f t="shared" si="14"/>
        <v>0</v>
      </c>
      <c r="O32" s="20">
        <f t="shared" si="14"/>
        <v>0</v>
      </c>
      <c r="P32" s="20">
        <f t="shared" si="14"/>
        <v>0</v>
      </c>
      <c r="Q32" s="20">
        <f t="shared" si="14"/>
        <v>0</v>
      </c>
      <c r="R32" s="20">
        <f t="shared" si="14"/>
        <v>0</v>
      </c>
      <c r="S32" s="20">
        <f t="shared" si="14"/>
        <v>0</v>
      </c>
      <c r="T32" s="20">
        <f t="shared" si="14"/>
        <v>0</v>
      </c>
      <c r="U32" s="20">
        <f t="shared" si="14"/>
        <v>0</v>
      </c>
      <c r="V32" s="20">
        <f t="shared" si="14"/>
        <v>0</v>
      </c>
      <c r="W32" s="20">
        <f t="shared" si="14"/>
        <v>0</v>
      </c>
      <c r="X32" s="20">
        <f t="shared" si="14"/>
        <v>0</v>
      </c>
      <c r="Y32" s="20">
        <f t="shared" si="14"/>
        <v>0</v>
      </c>
      <c r="Z32" s="20">
        <f t="shared" si="14"/>
        <v>0</v>
      </c>
      <c r="AA32" s="20">
        <f t="shared" si="14"/>
        <v>0</v>
      </c>
    </row>
    <row r="33" spans="1:27" ht="14.25">
      <c r="A33" s="3" t="s">
        <v>4</v>
      </c>
      <c r="C33" s="14">
        <f aca="true" t="shared" si="15" ref="C33:I33">SUM(C31:C32)</f>
        <v>85</v>
      </c>
      <c r="D33" s="14">
        <f t="shared" si="15"/>
        <v>85</v>
      </c>
      <c r="E33" s="17">
        <f t="shared" si="15"/>
        <v>95</v>
      </c>
      <c r="F33" s="14">
        <f t="shared" si="15"/>
        <v>90</v>
      </c>
      <c r="G33" s="14">
        <f t="shared" si="15"/>
        <v>88</v>
      </c>
      <c r="H33" s="14">
        <f t="shared" si="15"/>
        <v>0</v>
      </c>
      <c r="I33" s="14">
        <f t="shared" si="15"/>
        <v>0</v>
      </c>
      <c r="J33" s="14">
        <f aca="true" t="shared" si="16" ref="J33:Z33">SUM(J31:J32)</f>
        <v>0</v>
      </c>
      <c r="K33" s="14">
        <f t="shared" si="16"/>
        <v>0</v>
      </c>
      <c r="L33" s="14">
        <f t="shared" si="16"/>
        <v>0</v>
      </c>
      <c r="M33" s="14">
        <f t="shared" si="16"/>
        <v>0</v>
      </c>
      <c r="N33" s="14">
        <f t="shared" si="16"/>
        <v>0</v>
      </c>
      <c r="O33" s="14">
        <f t="shared" si="16"/>
        <v>0</v>
      </c>
      <c r="P33" s="14">
        <f t="shared" si="16"/>
        <v>0</v>
      </c>
      <c r="Q33" s="14">
        <f t="shared" si="16"/>
        <v>0</v>
      </c>
      <c r="R33" s="14">
        <f t="shared" si="16"/>
        <v>0</v>
      </c>
      <c r="S33" s="14">
        <f t="shared" si="16"/>
        <v>0</v>
      </c>
      <c r="T33" s="14">
        <f t="shared" si="16"/>
        <v>0</v>
      </c>
      <c r="U33" s="14">
        <f t="shared" si="16"/>
        <v>0</v>
      </c>
      <c r="V33" s="14">
        <f t="shared" si="16"/>
        <v>0</v>
      </c>
      <c r="W33" s="14">
        <f t="shared" si="16"/>
        <v>0</v>
      </c>
      <c r="X33" s="14">
        <f t="shared" si="16"/>
        <v>0</v>
      </c>
      <c r="Y33" s="14">
        <f t="shared" si="16"/>
        <v>0</v>
      </c>
      <c r="Z33" s="14">
        <f t="shared" si="16"/>
        <v>0</v>
      </c>
      <c r="AA33" s="14">
        <f>SUM(AA31:AA32)</f>
        <v>0</v>
      </c>
    </row>
    <row r="34" spans="1:27" ht="14.25">
      <c r="A34" s="3" t="s">
        <v>41</v>
      </c>
      <c r="C34" s="14">
        <f aca="true" t="shared" si="17" ref="C34:AA34">IF(Rater_3=TRUE,C33+Preference_Factor1,0)</f>
        <v>95</v>
      </c>
      <c r="D34" s="14">
        <f t="shared" si="17"/>
        <v>95</v>
      </c>
      <c r="E34" s="14">
        <f t="shared" si="17"/>
        <v>105</v>
      </c>
      <c r="F34" s="14">
        <f t="shared" si="17"/>
        <v>100</v>
      </c>
      <c r="G34" s="14">
        <f t="shared" si="17"/>
        <v>98</v>
      </c>
      <c r="H34" s="14">
        <f t="shared" si="17"/>
        <v>10</v>
      </c>
      <c r="I34" s="14">
        <f t="shared" si="17"/>
        <v>10</v>
      </c>
      <c r="J34" s="14">
        <f t="shared" si="17"/>
        <v>10</v>
      </c>
      <c r="K34" s="14">
        <f t="shared" si="17"/>
        <v>10</v>
      </c>
      <c r="L34" s="14">
        <f t="shared" si="17"/>
        <v>10</v>
      </c>
      <c r="M34" s="14">
        <f t="shared" si="17"/>
        <v>10</v>
      </c>
      <c r="N34" s="14">
        <f t="shared" si="17"/>
        <v>10</v>
      </c>
      <c r="O34" s="14">
        <f t="shared" si="17"/>
        <v>10</v>
      </c>
      <c r="P34" s="14">
        <f t="shared" si="17"/>
        <v>10</v>
      </c>
      <c r="Q34" s="14">
        <f t="shared" si="17"/>
        <v>10</v>
      </c>
      <c r="R34" s="14">
        <f t="shared" si="17"/>
        <v>10</v>
      </c>
      <c r="S34" s="14">
        <f t="shared" si="17"/>
        <v>10</v>
      </c>
      <c r="T34" s="14">
        <f t="shared" si="17"/>
        <v>10</v>
      </c>
      <c r="U34" s="14">
        <f t="shared" si="17"/>
        <v>10</v>
      </c>
      <c r="V34" s="14">
        <f t="shared" si="17"/>
        <v>10</v>
      </c>
      <c r="W34" s="14">
        <f t="shared" si="17"/>
        <v>10</v>
      </c>
      <c r="X34" s="14">
        <f t="shared" si="17"/>
        <v>10</v>
      </c>
      <c r="Y34" s="14">
        <f t="shared" si="17"/>
        <v>10</v>
      </c>
      <c r="Z34" s="14">
        <f t="shared" si="17"/>
        <v>10</v>
      </c>
      <c r="AA34" s="14">
        <f t="shared" si="17"/>
        <v>10</v>
      </c>
    </row>
    <row r="35" spans="1:27" ht="14.25">
      <c r="A35" s="1" t="s">
        <v>6</v>
      </c>
      <c r="B35" s="1"/>
      <c r="C35" s="16">
        <f aca="true" t="shared" si="18" ref="C35:I35">RANK(C34,Rater3,0)+((COUNT(Rater3)+1-RANK(C34,Rater3,0)-RANK(C34,Rater3,1))/2)</f>
        <v>4.5</v>
      </c>
      <c r="D35" s="16">
        <f t="shared" si="18"/>
        <v>4.5</v>
      </c>
      <c r="E35" s="16">
        <f t="shared" si="18"/>
        <v>1</v>
      </c>
      <c r="F35" s="16">
        <f t="shared" si="18"/>
        <v>2</v>
      </c>
      <c r="G35" s="16">
        <f t="shared" si="18"/>
        <v>3</v>
      </c>
      <c r="H35" s="16">
        <f t="shared" si="18"/>
        <v>15.5</v>
      </c>
      <c r="I35" s="16">
        <f t="shared" si="18"/>
        <v>15.5</v>
      </c>
      <c r="J35" s="16">
        <f aca="true" t="shared" si="19" ref="J35:Z35">RANK(J34,Rater3,0)+((COUNT(Rater3)+1-RANK(J34,Rater3,0)-RANK(J34,Rater3,1))/2)</f>
        <v>15.5</v>
      </c>
      <c r="K35" s="16">
        <f t="shared" si="19"/>
        <v>15.5</v>
      </c>
      <c r="L35" s="16">
        <f t="shared" si="19"/>
        <v>15.5</v>
      </c>
      <c r="M35" s="16">
        <f t="shared" si="19"/>
        <v>15.5</v>
      </c>
      <c r="N35" s="16">
        <f t="shared" si="19"/>
        <v>15.5</v>
      </c>
      <c r="O35" s="16">
        <f t="shared" si="19"/>
        <v>15.5</v>
      </c>
      <c r="P35" s="16">
        <f t="shared" si="19"/>
        <v>15.5</v>
      </c>
      <c r="Q35" s="16">
        <f t="shared" si="19"/>
        <v>15.5</v>
      </c>
      <c r="R35" s="16">
        <f t="shared" si="19"/>
        <v>15.5</v>
      </c>
      <c r="S35" s="16">
        <f t="shared" si="19"/>
        <v>15.5</v>
      </c>
      <c r="T35" s="16">
        <f t="shared" si="19"/>
        <v>15.5</v>
      </c>
      <c r="U35" s="16">
        <f t="shared" si="19"/>
        <v>15.5</v>
      </c>
      <c r="V35" s="16">
        <f t="shared" si="19"/>
        <v>15.5</v>
      </c>
      <c r="W35" s="16">
        <f t="shared" si="19"/>
        <v>15.5</v>
      </c>
      <c r="X35" s="16">
        <f t="shared" si="19"/>
        <v>15.5</v>
      </c>
      <c r="Y35" s="16">
        <f t="shared" si="19"/>
        <v>15.5</v>
      </c>
      <c r="Z35" s="16">
        <f t="shared" si="19"/>
        <v>15.5</v>
      </c>
      <c r="AA35" s="16">
        <f>RANK(AA34,Rater3,0)+((COUNT(Rater3)+1-RANK(AA34,Rater3,0)-RANK(AA34,Rater3,1))/2)</f>
        <v>15.5</v>
      </c>
    </row>
    <row r="36" spans="1:27" ht="14.25">
      <c r="A36" s="8"/>
      <c r="B36" s="8"/>
      <c r="C36" s="8"/>
      <c r="D36" s="8"/>
      <c r="E36" s="8"/>
      <c r="F36" s="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5" ht="15">
      <c r="A37" s="2" t="s">
        <v>7</v>
      </c>
      <c r="B37" s="60" t="b">
        <v>1</v>
      </c>
      <c r="E37" s="6"/>
    </row>
    <row r="38" spans="1:27" ht="15">
      <c r="A38" t="s">
        <v>32</v>
      </c>
      <c r="C38" s="14">
        <v>92</v>
      </c>
      <c r="D38" s="14">
        <v>87</v>
      </c>
      <c r="E38" s="17">
        <v>96</v>
      </c>
      <c r="F38" s="14">
        <v>97</v>
      </c>
      <c r="G38" s="14">
        <v>96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</row>
    <row r="39" spans="1:27" ht="15" thickBot="1">
      <c r="A39" t="s">
        <v>81</v>
      </c>
      <c r="C39" s="20">
        <f aca="true" t="shared" si="20" ref="C39:AA39">IF(Rater_4=TRUE,C18,0)</f>
        <v>0</v>
      </c>
      <c r="D39" s="20">
        <f t="shared" si="20"/>
        <v>0</v>
      </c>
      <c r="E39" s="20">
        <f t="shared" si="20"/>
        <v>0</v>
      </c>
      <c r="F39" s="20">
        <f t="shared" si="20"/>
        <v>0</v>
      </c>
      <c r="G39" s="20">
        <f t="shared" si="20"/>
        <v>0</v>
      </c>
      <c r="H39" s="20">
        <f t="shared" si="20"/>
        <v>0</v>
      </c>
      <c r="I39" s="20">
        <f t="shared" si="20"/>
        <v>0</v>
      </c>
      <c r="J39" s="20">
        <f t="shared" si="20"/>
        <v>0</v>
      </c>
      <c r="K39" s="20">
        <f t="shared" si="20"/>
        <v>0</v>
      </c>
      <c r="L39" s="20">
        <f t="shared" si="20"/>
        <v>0</v>
      </c>
      <c r="M39" s="20">
        <f t="shared" si="20"/>
        <v>0</v>
      </c>
      <c r="N39" s="20">
        <f t="shared" si="20"/>
        <v>0</v>
      </c>
      <c r="O39" s="20">
        <f t="shared" si="20"/>
        <v>0</v>
      </c>
      <c r="P39" s="20">
        <f t="shared" si="20"/>
        <v>0</v>
      </c>
      <c r="Q39" s="20">
        <f t="shared" si="20"/>
        <v>0</v>
      </c>
      <c r="R39" s="20">
        <f t="shared" si="20"/>
        <v>0</v>
      </c>
      <c r="S39" s="20">
        <f t="shared" si="20"/>
        <v>0</v>
      </c>
      <c r="T39" s="20">
        <f t="shared" si="20"/>
        <v>0</v>
      </c>
      <c r="U39" s="20">
        <f t="shared" si="20"/>
        <v>0</v>
      </c>
      <c r="V39" s="20">
        <f t="shared" si="20"/>
        <v>0</v>
      </c>
      <c r="W39" s="20">
        <f t="shared" si="20"/>
        <v>0</v>
      </c>
      <c r="X39" s="20">
        <f t="shared" si="20"/>
        <v>0</v>
      </c>
      <c r="Y39" s="20">
        <f t="shared" si="20"/>
        <v>0</v>
      </c>
      <c r="Z39" s="20">
        <f t="shared" si="20"/>
        <v>0</v>
      </c>
      <c r="AA39" s="20">
        <f t="shared" si="20"/>
        <v>0</v>
      </c>
    </row>
    <row r="40" spans="1:27" ht="14.25">
      <c r="A40" s="3" t="s">
        <v>4</v>
      </c>
      <c r="C40" s="14">
        <f aca="true" t="shared" si="21" ref="C40:I40">SUM(C38:C39)</f>
        <v>92</v>
      </c>
      <c r="D40" s="14">
        <f t="shared" si="21"/>
        <v>87</v>
      </c>
      <c r="E40" s="17">
        <f t="shared" si="21"/>
        <v>96</v>
      </c>
      <c r="F40" s="14">
        <f t="shared" si="21"/>
        <v>97</v>
      </c>
      <c r="G40" s="14">
        <f t="shared" si="21"/>
        <v>96</v>
      </c>
      <c r="H40" s="14">
        <f t="shared" si="21"/>
        <v>0</v>
      </c>
      <c r="I40" s="14">
        <f t="shared" si="21"/>
        <v>0</v>
      </c>
      <c r="J40" s="14">
        <f aca="true" t="shared" si="22" ref="J40:Z40">SUM(J38:J39)</f>
        <v>0</v>
      </c>
      <c r="K40" s="14">
        <f t="shared" si="22"/>
        <v>0</v>
      </c>
      <c r="L40" s="14">
        <f t="shared" si="22"/>
        <v>0</v>
      </c>
      <c r="M40" s="14">
        <f t="shared" si="22"/>
        <v>0</v>
      </c>
      <c r="N40" s="14">
        <f t="shared" si="22"/>
        <v>0</v>
      </c>
      <c r="O40" s="14">
        <f t="shared" si="22"/>
        <v>0</v>
      </c>
      <c r="P40" s="14">
        <f t="shared" si="22"/>
        <v>0</v>
      </c>
      <c r="Q40" s="14">
        <f t="shared" si="22"/>
        <v>0</v>
      </c>
      <c r="R40" s="14">
        <f t="shared" si="22"/>
        <v>0</v>
      </c>
      <c r="S40" s="14">
        <f t="shared" si="22"/>
        <v>0</v>
      </c>
      <c r="T40" s="14">
        <f t="shared" si="22"/>
        <v>0</v>
      </c>
      <c r="U40" s="14">
        <f t="shared" si="22"/>
        <v>0</v>
      </c>
      <c r="V40" s="14">
        <f t="shared" si="22"/>
        <v>0</v>
      </c>
      <c r="W40" s="14">
        <f t="shared" si="22"/>
        <v>0</v>
      </c>
      <c r="X40" s="14">
        <f t="shared" si="22"/>
        <v>0</v>
      </c>
      <c r="Y40" s="14">
        <f t="shared" si="22"/>
        <v>0</v>
      </c>
      <c r="Z40" s="14">
        <f t="shared" si="22"/>
        <v>0</v>
      </c>
      <c r="AA40" s="14">
        <f>SUM(AA38:AA39)</f>
        <v>0</v>
      </c>
    </row>
    <row r="41" spans="1:27" ht="14.25">
      <c r="A41" s="3" t="s">
        <v>41</v>
      </c>
      <c r="C41" s="14">
        <f aca="true" t="shared" si="23" ref="C41:AA41">IF(Rater_4=TRUE,C40+Preference_Factor1,0)</f>
        <v>102</v>
      </c>
      <c r="D41" s="14">
        <f t="shared" si="23"/>
        <v>97</v>
      </c>
      <c r="E41" s="14">
        <f t="shared" si="23"/>
        <v>106</v>
      </c>
      <c r="F41" s="14">
        <f t="shared" si="23"/>
        <v>107</v>
      </c>
      <c r="G41" s="14">
        <f t="shared" si="23"/>
        <v>106</v>
      </c>
      <c r="H41" s="14">
        <f t="shared" si="23"/>
        <v>10</v>
      </c>
      <c r="I41" s="14">
        <f t="shared" si="23"/>
        <v>10</v>
      </c>
      <c r="J41" s="14">
        <f t="shared" si="23"/>
        <v>10</v>
      </c>
      <c r="K41" s="14">
        <f t="shared" si="23"/>
        <v>10</v>
      </c>
      <c r="L41" s="14">
        <f t="shared" si="23"/>
        <v>10</v>
      </c>
      <c r="M41" s="14">
        <f t="shared" si="23"/>
        <v>10</v>
      </c>
      <c r="N41" s="14">
        <f t="shared" si="23"/>
        <v>10</v>
      </c>
      <c r="O41" s="14">
        <f t="shared" si="23"/>
        <v>10</v>
      </c>
      <c r="P41" s="14">
        <f t="shared" si="23"/>
        <v>10</v>
      </c>
      <c r="Q41" s="14">
        <f t="shared" si="23"/>
        <v>10</v>
      </c>
      <c r="R41" s="14">
        <f t="shared" si="23"/>
        <v>10</v>
      </c>
      <c r="S41" s="14">
        <f t="shared" si="23"/>
        <v>10</v>
      </c>
      <c r="T41" s="14">
        <f t="shared" si="23"/>
        <v>10</v>
      </c>
      <c r="U41" s="14">
        <f t="shared" si="23"/>
        <v>10</v>
      </c>
      <c r="V41" s="14">
        <f t="shared" si="23"/>
        <v>10</v>
      </c>
      <c r="W41" s="14">
        <f t="shared" si="23"/>
        <v>10</v>
      </c>
      <c r="X41" s="14">
        <f t="shared" si="23"/>
        <v>10</v>
      </c>
      <c r="Y41" s="14">
        <f t="shared" si="23"/>
        <v>10</v>
      </c>
      <c r="Z41" s="14">
        <f t="shared" si="23"/>
        <v>10</v>
      </c>
      <c r="AA41" s="14">
        <f t="shared" si="23"/>
        <v>10</v>
      </c>
    </row>
    <row r="42" spans="1:27" ht="14.25">
      <c r="A42" s="1" t="s">
        <v>8</v>
      </c>
      <c r="C42" s="16">
        <f aca="true" t="shared" si="24" ref="C42:I42">RANK(C41,Rater4,0)+((COUNT(Rater4)+1-RANK(C41,Rater4,0)-RANK(C41,Rater4,1))/2)</f>
        <v>4</v>
      </c>
      <c r="D42" s="16">
        <f t="shared" si="24"/>
        <v>5</v>
      </c>
      <c r="E42" s="16">
        <f t="shared" si="24"/>
        <v>2.5</v>
      </c>
      <c r="F42" s="16">
        <f t="shared" si="24"/>
        <v>1</v>
      </c>
      <c r="G42" s="16">
        <f t="shared" si="24"/>
        <v>2.5</v>
      </c>
      <c r="H42" s="16">
        <f t="shared" si="24"/>
        <v>15.5</v>
      </c>
      <c r="I42" s="16">
        <f t="shared" si="24"/>
        <v>15.5</v>
      </c>
      <c r="J42" s="16">
        <f aca="true" t="shared" si="25" ref="J42:Z42">RANK(J41,Rater4,0)+((COUNT(Rater4)+1-RANK(J41,Rater4,0)-RANK(J41,Rater4,1))/2)</f>
        <v>15.5</v>
      </c>
      <c r="K42" s="16">
        <f t="shared" si="25"/>
        <v>15.5</v>
      </c>
      <c r="L42" s="16">
        <f t="shared" si="25"/>
        <v>15.5</v>
      </c>
      <c r="M42" s="16">
        <f t="shared" si="25"/>
        <v>15.5</v>
      </c>
      <c r="N42" s="16">
        <f t="shared" si="25"/>
        <v>15.5</v>
      </c>
      <c r="O42" s="16">
        <f t="shared" si="25"/>
        <v>15.5</v>
      </c>
      <c r="P42" s="16">
        <f t="shared" si="25"/>
        <v>15.5</v>
      </c>
      <c r="Q42" s="16">
        <f t="shared" si="25"/>
        <v>15.5</v>
      </c>
      <c r="R42" s="16">
        <f t="shared" si="25"/>
        <v>15.5</v>
      </c>
      <c r="S42" s="16">
        <f t="shared" si="25"/>
        <v>15.5</v>
      </c>
      <c r="T42" s="16">
        <f t="shared" si="25"/>
        <v>15.5</v>
      </c>
      <c r="U42" s="16">
        <f t="shared" si="25"/>
        <v>15.5</v>
      </c>
      <c r="V42" s="16">
        <f t="shared" si="25"/>
        <v>15.5</v>
      </c>
      <c r="W42" s="16">
        <f t="shared" si="25"/>
        <v>15.5</v>
      </c>
      <c r="X42" s="16">
        <f t="shared" si="25"/>
        <v>15.5</v>
      </c>
      <c r="Y42" s="16">
        <f t="shared" si="25"/>
        <v>15.5</v>
      </c>
      <c r="Z42" s="16">
        <f t="shared" si="25"/>
        <v>15.5</v>
      </c>
      <c r="AA42" s="16">
        <f>RANK(AA41,Rater4,0)+((COUNT(Rater4)+1-RANK(AA41,Rater4,0)-RANK(AA41,Rater4,1))/2)</f>
        <v>15.5</v>
      </c>
    </row>
    <row r="43" spans="1:27" ht="14.25">
      <c r="A43" s="8"/>
      <c r="B43" s="8"/>
      <c r="C43" s="8"/>
      <c r="D43" s="8"/>
      <c r="E43" s="8"/>
      <c r="F43" s="8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5" ht="15">
      <c r="A44" s="2" t="s">
        <v>78</v>
      </c>
      <c r="B44" s="60" t="b">
        <v>0</v>
      </c>
      <c r="E44" s="6"/>
    </row>
    <row r="45" spans="1:27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</row>
    <row r="46" spans="1:28" s="6" customFormat="1" ht="15" thickBot="1">
      <c r="A46" t="s">
        <v>81</v>
      </c>
      <c r="B46"/>
      <c r="C46" s="20">
        <f aca="true" t="shared" si="26" ref="C46:AA46">IF(Rater_5=TRUE,C18,0)</f>
        <v>0</v>
      </c>
      <c r="D46" s="20">
        <f t="shared" si="26"/>
        <v>0</v>
      </c>
      <c r="E46" s="20">
        <f t="shared" si="26"/>
        <v>0</v>
      </c>
      <c r="F46" s="20">
        <f t="shared" si="26"/>
        <v>0</v>
      </c>
      <c r="G46" s="20">
        <f t="shared" si="26"/>
        <v>0</v>
      </c>
      <c r="H46" s="20">
        <f t="shared" si="26"/>
        <v>0</v>
      </c>
      <c r="I46" s="20">
        <f t="shared" si="26"/>
        <v>0</v>
      </c>
      <c r="J46" s="20">
        <f t="shared" si="26"/>
        <v>0</v>
      </c>
      <c r="K46" s="20">
        <f t="shared" si="26"/>
        <v>0</v>
      </c>
      <c r="L46" s="20">
        <f t="shared" si="26"/>
        <v>0</v>
      </c>
      <c r="M46" s="20">
        <f t="shared" si="26"/>
        <v>0</v>
      </c>
      <c r="N46" s="20">
        <f t="shared" si="26"/>
        <v>0</v>
      </c>
      <c r="O46" s="20">
        <f t="shared" si="26"/>
        <v>0</v>
      </c>
      <c r="P46" s="20">
        <f t="shared" si="26"/>
        <v>0</v>
      </c>
      <c r="Q46" s="20">
        <f t="shared" si="26"/>
        <v>0</v>
      </c>
      <c r="R46" s="20">
        <f t="shared" si="26"/>
        <v>0</v>
      </c>
      <c r="S46" s="20">
        <f t="shared" si="26"/>
        <v>0</v>
      </c>
      <c r="T46" s="20">
        <f t="shared" si="26"/>
        <v>0</v>
      </c>
      <c r="U46" s="20">
        <f t="shared" si="26"/>
        <v>0</v>
      </c>
      <c r="V46" s="20">
        <f t="shared" si="26"/>
        <v>0</v>
      </c>
      <c r="W46" s="20">
        <f t="shared" si="26"/>
        <v>0</v>
      </c>
      <c r="X46" s="20">
        <f t="shared" si="26"/>
        <v>0</v>
      </c>
      <c r="Y46" s="20">
        <f t="shared" si="26"/>
        <v>0</v>
      </c>
      <c r="Z46" s="20">
        <f t="shared" si="26"/>
        <v>0</v>
      </c>
      <c r="AA46" s="20">
        <f t="shared" si="26"/>
        <v>0</v>
      </c>
      <c r="AB46" s="22"/>
    </row>
    <row r="47" spans="1:27" ht="14.25">
      <c r="A47" s="3" t="s">
        <v>4</v>
      </c>
      <c r="C47" s="14">
        <f aca="true" t="shared" si="27" ref="C47:I47">SUM(C45:C46)</f>
        <v>0</v>
      </c>
      <c r="D47" s="14">
        <f t="shared" si="27"/>
        <v>0</v>
      </c>
      <c r="E47" s="17">
        <f t="shared" si="27"/>
        <v>0</v>
      </c>
      <c r="F47" s="14">
        <f t="shared" si="27"/>
        <v>0</v>
      </c>
      <c r="G47" s="14">
        <f t="shared" si="27"/>
        <v>0</v>
      </c>
      <c r="H47" s="14">
        <f t="shared" si="27"/>
        <v>0</v>
      </c>
      <c r="I47" s="14">
        <f t="shared" si="27"/>
        <v>0</v>
      </c>
      <c r="J47" s="14">
        <f aca="true" t="shared" si="28" ref="J47:Z47">SUM(J45:J46)</f>
        <v>0</v>
      </c>
      <c r="K47" s="14">
        <f t="shared" si="28"/>
        <v>0</v>
      </c>
      <c r="L47" s="14">
        <f t="shared" si="28"/>
        <v>0</v>
      </c>
      <c r="M47" s="14">
        <f t="shared" si="28"/>
        <v>0</v>
      </c>
      <c r="N47" s="14">
        <f t="shared" si="28"/>
        <v>0</v>
      </c>
      <c r="O47" s="14">
        <f t="shared" si="28"/>
        <v>0</v>
      </c>
      <c r="P47" s="14">
        <f t="shared" si="28"/>
        <v>0</v>
      </c>
      <c r="Q47" s="14">
        <f t="shared" si="28"/>
        <v>0</v>
      </c>
      <c r="R47" s="14">
        <f t="shared" si="28"/>
        <v>0</v>
      </c>
      <c r="S47" s="14">
        <f t="shared" si="28"/>
        <v>0</v>
      </c>
      <c r="T47" s="14">
        <f t="shared" si="28"/>
        <v>0</v>
      </c>
      <c r="U47" s="14">
        <f t="shared" si="28"/>
        <v>0</v>
      </c>
      <c r="V47" s="14">
        <f t="shared" si="28"/>
        <v>0</v>
      </c>
      <c r="W47" s="14">
        <f t="shared" si="28"/>
        <v>0</v>
      </c>
      <c r="X47" s="14">
        <f t="shared" si="28"/>
        <v>0</v>
      </c>
      <c r="Y47" s="14">
        <f t="shared" si="28"/>
        <v>0</v>
      </c>
      <c r="Z47" s="14">
        <f t="shared" si="28"/>
        <v>0</v>
      </c>
      <c r="AA47" s="14">
        <f>SUM(AA45:AA46)</f>
        <v>0</v>
      </c>
    </row>
    <row r="48" spans="1:27" ht="14.25">
      <c r="A48" s="3" t="s">
        <v>41</v>
      </c>
      <c r="C48" s="14">
        <f aca="true" t="shared" si="29" ref="C48:AA48">IF(Rater_5=TRUE,C47+Preference_Factor1,0)</f>
        <v>0</v>
      </c>
      <c r="D48" s="14">
        <f t="shared" si="29"/>
        <v>0</v>
      </c>
      <c r="E48" s="14">
        <f t="shared" si="29"/>
        <v>0</v>
      </c>
      <c r="F48" s="14">
        <f t="shared" si="29"/>
        <v>0</v>
      </c>
      <c r="G48" s="14">
        <f t="shared" si="29"/>
        <v>0</v>
      </c>
      <c r="H48" s="14">
        <f t="shared" si="29"/>
        <v>0</v>
      </c>
      <c r="I48" s="14">
        <f t="shared" si="29"/>
        <v>0</v>
      </c>
      <c r="J48" s="14">
        <f t="shared" si="29"/>
        <v>0</v>
      </c>
      <c r="K48" s="14">
        <f t="shared" si="29"/>
        <v>0</v>
      </c>
      <c r="L48" s="14">
        <f t="shared" si="29"/>
        <v>0</v>
      </c>
      <c r="M48" s="14">
        <f t="shared" si="29"/>
        <v>0</v>
      </c>
      <c r="N48" s="14">
        <f t="shared" si="29"/>
        <v>0</v>
      </c>
      <c r="O48" s="14">
        <f t="shared" si="29"/>
        <v>0</v>
      </c>
      <c r="P48" s="14">
        <f t="shared" si="29"/>
        <v>0</v>
      </c>
      <c r="Q48" s="14">
        <f t="shared" si="29"/>
        <v>0</v>
      </c>
      <c r="R48" s="14">
        <f t="shared" si="29"/>
        <v>0</v>
      </c>
      <c r="S48" s="14">
        <f t="shared" si="29"/>
        <v>0</v>
      </c>
      <c r="T48" s="14">
        <f t="shared" si="29"/>
        <v>0</v>
      </c>
      <c r="U48" s="14">
        <f t="shared" si="29"/>
        <v>0</v>
      </c>
      <c r="V48" s="14">
        <f t="shared" si="29"/>
        <v>0</v>
      </c>
      <c r="W48" s="14">
        <f t="shared" si="29"/>
        <v>0</v>
      </c>
      <c r="X48" s="14">
        <f t="shared" si="29"/>
        <v>0</v>
      </c>
      <c r="Y48" s="14">
        <f t="shared" si="29"/>
        <v>0</v>
      </c>
      <c r="Z48" s="14">
        <f t="shared" si="29"/>
        <v>0</v>
      </c>
      <c r="AA48" s="14">
        <f t="shared" si="29"/>
        <v>0</v>
      </c>
    </row>
    <row r="49" spans="1:27" ht="14.25">
      <c r="A49" s="1" t="s">
        <v>79</v>
      </c>
      <c r="C49" s="16">
        <f aca="true" t="shared" si="30" ref="C49:AA49">RANK(C48,Rater5,0)+((COUNT(Rater5)+1-RANK(C48,Rater5,0)-RANK(C48,Rater5,1))/2)</f>
        <v>13</v>
      </c>
      <c r="D49" s="16">
        <f t="shared" si="30"/>
        <v>13</v>
      </c>
      <c r="E49" s="16">
        <f t="shared" si="30"/>
        <v>13</v>
      </c>
      <c r="F49" s="16">
        <f t="shared" si="30"/>
        <v>13</v>
      </c>
      <c r="G49" s="16">
        <f t="shared" si="30"/>
        <v>13</v>
      </c>
      <c r="H49" s="16">
        <f t="shared" si="30"/>
        <v>13</v>
      </c>
      <c r="I49" s="16">
        <f t="shared" si="30"/>
        <v>13</v>
      </c>
      <c r="J49" s="16">
        <f t="shared" si="30"/>
        <v>13</v>
      </c>
      <c r="K49" s="16">
        <f t="shared" si="30"/>
        <v>13</v>
      </c>
      <c r="L49" s="16">
        <f t="shared" si="30"/>
        <v>13</v>
      </c>
      <c r="M49" s="16">
        <f t="shared" si="30"/>
        <v>13</v>
      </c>
      <c r="N49" s="16">
        <f t="shared" si="30"/>
        <v>13</v>
      </c>
      <c r="O49" s="16">
        <f t="shared" si="30"/>
        <v>13</v>
      </c>
      <c r="P49" s="16">
        <f t="shared" si="30"/>
        <v>13</v>
      </c>
      <c r="Q49" s="16">
        <f t="shared" si="30"/>
        <v>13</v>
      </c>
      <c r="R49" s="16">
        <f t="shared" si="30"/>
        <v>13</v>
      </c>
      <c r="S49" s="16">
        <f t="shared" si="30"/>
        <v>13</v>
      </c>
      <c r="T49" s="16">
        <f t="shared" si="30"/>
        <v>13</v>
      </c>
      <c r="U49" s="16">
        <f t="shared" si="30"/>
        <v>13</v>
      </c>
      <c r="V49" s="16">
        <f t="shared" si="30"/>
        <v>13</v>
      </c>
      <c r="W49" s="16">
        <f t="shared" si="30"/>
        <v>13</v>
      </c>
      <c r="X49" s="16">
        <f t="shared" si="30"/>
        <v>13</v>
      </c>
      <c r="Y49" s="16">
        <f t="shared" si="30"/>
        <v>13</v>
      </c>
      <c r="Z49" s="16">
        <f t="shared" si="30"/>
        <v>13</v>
      </c>
      <c r="AA49" s="16">
        <f t="shared" si="30"/>
        <v>13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27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</row>
    <row r="54" ht="14.25">
      <c r="E54" s="6"/>
    </row>
    <row r="55" spans="1:27" ht="14.25">
      <c r="A55" t="s">
        <v>9</v>
      </c>
      <c r="C55" s="14">
        <f aca="true" t="shared" si="31" ref="C55:AA55">IF(Rater_1=TRUE,C21,0)</f>
        <v>4</v>
      </c>
      <c r="D55" s="14">
        <f t="shared" si="31"/>
        <v>5</v>
      </c>
      <c r="E55" s="14">
        <f t="shared" si="31"/>
        <v>1</v>
      </c>
      <c r="F55" s="14">
        <f t="shared" si="31"/>
        <v>3</v>
      </c>
      <c r="G55" s="14">
        <f t="shared" si="31"/>
        <v>2</v>
      </c>
      <c r="H55" s="14">
        <f t="shared" si="31"/>
        <v>15.5</v>
      </c>
      <c r="I55" s="14">
        <f t="shared" si="31"/>
        <v>15.5</v>
      </c>
      <c r="J55" s="14">
        <f t="shared" si="31"/>
        <v>15.5</v>
      </c>
      <c r="K55" s="14">
        <f t="shared" si="31"/>
        <v>15.5</v>
      </c>
      <c r="L55" s="14">
        <f t="shared" si="31"/>
        <v>15.5</v>
      </c>
      <c r="M55" s="14">
        <f t="shared" si="31"/>
        <v>15.5</v>
      </c>
      <c r="N55" s="14">
        <f t="shared" si="31"/>
        <v>15.5</v>
      </c>
      <c r="O55" s="14">
        <f t="shared" si="31"/>
        <v>15.5</v>
      </c>
      <c r="P55" s="14">
        <f t="shared" si="31"/>
        <v>15.5</v>
      </c>
      <c r="Q55" s="14">
        <f t="shared" si="31"/>
        <v>15.5</v>
      </c>
      <c r="R55" s="14">
        <f t="shared" si="31"/>
        <v>15.5</v>
      </c>
      <c r="S55" s="14">
        <f t="shared" si="31"/>
        <v>15.5</v>
      </c>
      <c r="T55" s="14">
        <f t="shared" si="31"/>
        <v>15.5</v>
      </c>
      <c r="U55" s="14">
        <f t="shared" si="31"/>
        <v>15.5</v>
      </c>
      <c r="V55" s="14">
        <f t="shared" si="31"/>
        <v>15.5</v>
      </c>
      <c r="W55" s="14">
        <f t="shared" si="31"/>
        <v>15.5</v>
      </c>
      <c r="X55" s="14">
        <f t="shared" si="31"/>
        <v>15.5</v>
      </c>
      <c r="Y55" s="14">
        <f t="shared" si="31"/>
        <v>15.5</v>
      </c>
      <c r="Z55" s="14">
        <f t="shared" si="31"/>
        <v>15.5</v>
      </c>
      <c r="AA55" s="14">
        <f t="shared" si="31"/>
        <v>15.5</v>
      </c>
    </row>
    <row r="56" spans="1:27" ht="14.25">
      <c r="A56" t="s">
        <v>22</v>
      </c>
      <c r="C56" s="14">
        <f aca="true" t="shared" si="32" ref="C56:AA56">IF(Rater_2=TRUE,C28,0)</f>
        <v>4</v>
      </c>
      <c r="D56" s="14">
        <f t="shared" si="32"/>
        <v>5</v>
      </c>
      <c r="E56" s="14">
        <f t="shared" si="32"/>
        <v>1</v>
      </c>
      <c r="F56" s="14">
        <f t="shared" si="32"/>
        <v>2</v>
      </c>
      <c r="G56" s="14">
        <f t="shared" si="32"/>
        <v>3</v>
      </c>
      <c r="H56" s="14">
        <f t="shared" si="32"/>
        <v>15.5</v>
      </c>
      <c r="I56" s="14">
        <f t="shared" si="32"/>
        <v>15.5</v>
      </c>
      <c r="J56" s="14">
        <f t="shared" si="32"/>
        <v>15.5</v>
      </c>
      <c r="K56" s="14">
        <f t="shared" si="32"/>
        <v>15.5</v>
      </c>
      <c r="L56" s="14">
        <f t="shared" si="32"/>
        <v>15.5</v>
      </c>
      <c r="M56" s="14">
        <f t="shared" si="32"/>
        <v>15.5</v>
      </c>
      <c r="N56" s="14">
        <f t="shared" si="32"/>
        <v>15.5</v>
      </c>
      <c r="O56" s="14">
        <f t="shared" si="32"/>
        <v>15.5</v>
      </c>
      <c r="P56" s="14">
        <f t="shared" si="32"/>
        <v>15.5</v>
      </c>
      <c r="Q56" s="14">
        <f t="shared" si="32"/>
        <v>15.5</v>
      </c>
      <c r="R56" s="14">
        <f t="shared" si="32"/>
        <v>15.5</v>
      </c>
      <c r="S56" s="14">
        <f t="shared" si="32"/>
        <v>15.5</v>
      </c>
      <c r="T56" s="14">
        <f t="shared" si="32"/>
        <v>15.5</v>
      </c>
      <c r="U56" s="14">
        <f t="shared" si="32"/>
        <v>15.5</v>
      </c>
      <c r="V56" s="14">
        <f t="shared" si="32"/>
        <v>15.5</v>
      </c>
      <c r="W56" s="14">
        <f t="shared" si="32"/>
        <v>15.5</v>
      </c>
      <c r="X56" s="14">
        <f t="shared" si="32"/>
        <v>15.5</v>
      </c>
      <c r="Y56" s="14">
        <f t="shared" si="32"/>
        <v>15.5</v>
      </c>
      <c r="Z56" s="14">
        <f t="shared" si="32"/>
        <v>15.5</v>
      </c>
      <c r="AA56" s="14">
        <f t="shared" si="32"/>
        <v>15.5</v>
      </c>
    </row>
    <row r="57" spans="1:27" ht="14.25">
      <c r="A57" t="s">
        <v>10</v>
      </c>
      <c r="C57" s="14">
        <f aca="true" t="shared" si="33" ref="C57:AA57">IF(Rater_3=TRUE,C35,0)</f>
        <v>4.5</v>
      </c>
      <c r="D57" s="14">
        <f t="shared" si="33"/>
        <v>4.5</v>
      </c>
      <c r="E57" s="14">
        <f t="shared" si="33"/>
        <v>1</v>
      </c>
      <c r="F57" s="14">
        <f t="shared" si="33"/>
        <v>2</v>
      </c>
      <c r="G57" s="14">
        <f t="shared" si="33"/>
        <v>3</v>
      </c>
      <c r="H57" s="14">
        <f t="shared" si="33"/>
        <v>15.5</v>
      </c>
      <c r="I57" s="14">
        <f t="shared" si="33"/>
        <v>15.5</v>
      </c>
      <c r="J57" s="14">
        <f t="shared" si="33"/>
        <v>15.5</v>
      </c>
      <c r="K57" s="14">
        <f t="shared" si="33"/>
        <v>15.5</v>
      </c>
      <c r="L57" s="14">
        <f t="shared" si="33"/>
        <v>15.5</v>
      </c>
      <c r="M57" s="14">
        <f t="shared" si="33"/>
        <v>15.5</v>
      </c>
      <c r="N57" s="14">
        <f t="shared" si="33"/>
        <v>15.5</v>
      </c>
      <c r="O57" s="14">
        <f t="shared" si="33"/>
        <v>15.5</v>
      </c>
      <c r="P57" s="14">
        <f t="shared" si="33"/>
        <v>15.5</v>
      </c>
      <c r="Q57" s="14">
        <f t="shared" si="33"/>
        <v>15.5</v>
      </c>
      <c r="R57" s="14">
        <f t="shared" si="33"/>
        <v>15.5</v>
      </c>
      <c r="S57" s="14">
        <f t="shared" si="33"/>
        <v>15.5</v>
      </c>
      <c r="T57" s="14">
        <f t="shared" si="33"/>
        <v>15.5</v>
      </c>
      <c r="U57" s="14">
        <f t="shared" si="33"/>
        <v>15.5</v>
      </c>
      <c r="V57" s="14">
        <f t="shared" si="33"/>
        <v>15.5</v>
      </c>
      <c r="W57" s="14">
        <f t="shared" si="33"/>
        <v>15.5</v>
      </c>
      <c r="X57" s="14">
        <f t="shared" si="33"/>
        <v>15.5</v>
      </c>
      <c r="Y57" s="14">
        <f t="shared" si="33"/>
        <v>15.5</v>
      </c>
      <c r="Z57" s="14">
        <f t="shared" si="33"/>
        <v>15.5</v>
      </c>
      <c r="AA57" s="14">
        <f t="shared" si="33"/>
        <v>15.5</v>
      </c>
    </row>
    <row r="58" spans="1:27" ht="14.25">
      <c r="A58" t="s">
        <v>11</v>
      </c>
      <c r="C58" s="14">
        <f aca="true" t="shared" si="34" ref="C58:AA58">IF(Rater_4=TRUE,C42,0)</f>
        <v>4</v>
      </c>
      <c r="D58" s="14">
        <f t="shared" si="34"/>
        <v>5</v>
      </c>
      <c r="E58" s="14">
        <f t="shared" si="34"/>
        <v>2.5</v>
      </c>
      <c r="F58" s="14">
        <f t="shared" si="34"/>
        <v>1</v>
      </c>
      <c r="G58" s="14">
        <f t="shared" si="34"/>
        <v>2.5</v>
      </c>
      <c r="H58" s="14">
        <f t="shared" si="34"/>
        <v>15.5</v>
      </c>
      <c r="I58" s="14">
        <f t="shared" si="34"/>
        <v>15.5</v>
      </c>
      <c r="J58" s="14">
        <f t="shared" si="34"/>
        <v>15.5</v>
      </c>
      <c r="K58" s="14">
        <f t="shared" si="34"/>
        <v>15.5</v>
      </c>
      <c r="L58" s="14">
        <f t="shared" si="34"/>
        <v>15.5</v>
      </c>
      <c r="M58" s="14">
        <f t="shared" si="34"/>
        <v>15.5</v>
      </c>
      <c r="N58" s="14">
        <f t="shared" si="34"/>
        <v>15.5</v>
      </c>
      <c r="O58" s="14">
        <f t="shared" si="34"/>
        <v>15.5</v>
      </c>
      <c r="P58" s="14">
        <f t="shared" si="34"/>
        <v>15.5</v>
      </c>
      <c r="Q58" s="14">
        <f t="shared" si="34"/>
        <v>15.5</v>
      </c>
      <c r="R58" s="14">
        <f t="shared" si="34"/>
        <v>15.5</v>
      </c>
      <c r="S58" s="14">
        <f t="shared" si="34"/>
        <v>15.5</v>
      </c>
      <c r="T58" s="14">
        <f t="shared" si="34"/>
        <v>15.5</v>
      </c>
      <c r="U58" s="14">
        <f t="shared" si="34"/>
        <v>15.5</v>
      </c>
      <c r="V58" s="14">
        <f t="shared" si="34"/>
        <v>15.5</v>
      </c>
      <c r="W58" s="14">
        <f t="shared" si="34"/>
        <v>15.5</v>
      </c>
      <c r="X58" s="14">
        <f t="shared" si="34"/>
        <v>15.5</v>
      </c>
      <c r="Y58" s="14">
        <f t="shared" si="34"/>
        <v>15.5</v>
      </c>
      <c r="Z58" s="14">
        <f t="shared" si="34"/>
        <v>15.5</v>
      </c>
      <c r="AA58" s="14">
        <f t="shared" si="34"/>
        <v>15.5</v>
      </c>
    </row>
    <row r="59" spans="1:27" ht="14.25">
      <c r="A59" t="s">
        <v>82</v>
      </c>
      <c r="C59" s="14">
        <f aca="true" t="shared" si="35" ref="C59:AA59">IF(Rater_5=TRUE,C49,0)</f>
        <v>0</v>
      </c>
      <c r="D59" s="14">
        <f t="shared" si="35"/>
        <v>0</v>
      </c>
      <c r="E59" s="14">
        <f t="shared" si="35"/>
        <v>0</v>
      </c>
      <c r="F59" s="14">
        <f t="shared" si="35"/>
        <v>0</v>
      </c>
      <c r="G59" s="14">
        <f t="shared" si="35"/>
        <v>0</v>
      </c>
      <c r="H59" s="14">
        <f t="shared" si="35"/>
        <v>0</v>
      </c>
      <c r="I59" s="14">
        <f t="shared" si="35"/>
        <v>0</v>
      </c>
      <c r="J59" s="14">
        <f t="shared" si="35"/>
        <v>0</v>
      </c>
      <c r="K59" s="14">
        <f t="shared" si="35"/>
        <v>0</v>
      </c>
      <c r="L59" s="14">
        <f t="shared" si="35"/>
        <v>0</v>
      </c>
      <c r="M59" s="14">
        <f t="shared" si="35"/>
        <v>0</v>
      </c>
      <c r="N59" s="14">
        <f t="shared" si="35"/>
        <v>0</v>
      </c>
      <c r="O59" s="14">
        <f t="shared" si="35"/>
        <v>0</v>
      </c>
      <c r="P59" s="14">
        <f t="shared" si="35"/>
        <v>0</v>
      </c>
      <c r="Q59" s="14">
        <f t="shared" si="35"/>
        <v>0</v>
      </c>
      <c r="R59" s="14">
        <f t="shared" si="35"/>
        <v>0</v>
      </c>
      <c r="S59" s="14">
        <f t="shared" si="35"/>
        <v>0</v>
      </c>
      <c r="T59" s="14">
        <f t="shared" si="35"/>
        <v>0</v>
      </c>
      <c r="U59" s="14">
        <f t="shared" si="35"/>
        <v>0</v>
      </c>
      <c r="V59" s="14">
        <f t="shared" si="35"/>
        <v>0</v>
      </c>
      <c r="W59" s="14">
        <f t="shared" si="35"/>
        <v>0</v>
      </c>
      <c r="X59" s="14">
        <f t="shared" si="35"/>
        <v>0</v>
      </c>
      <c r="Y59" s="14">
        <f t="shared" si="35"/>
        <v>0</v>
      </c>
      <c r="Z59" s="14">
        <f t="shared" si="35"/>
        <v>0</v>
      </c>
      <c r="AA59" s="14">
        <f t="shared" si="35"/>
        <v>0</v>
      </c>
    </row>
    <row r="60" spans="2:27" ht="14.25">
      <c r="B60" s="1" t="s">
        <v>16</v>
      </c>
      <c r="C60" s="16">
        <f aca="true" t="shared" si="36" ref="C60:I60">SUM(C55:C59)</f>
        <v>16.5</v>
      </c>
      <c r="D60" s="16">
        <f t="shared" si="36"/>
        <v>19.5</v>
      </c>
      <c r="E60" s="16">
        <f t="shared" si="36"/>
        <v>5.5</v>
      </c>
      <c r="F60" s="16">
        <f t="shared" si="36"/>
        <v>8</v>
      </c>
      <c r="G60" s="16">
        <f t="shared" si="36"/>
        <v>10.5</v>
      </c>
      <c r="H60" s="16">
        <f t="shared" si="36"/>
        <v>62</v>
      </c>
      <c r="I60" s="16">
        <f t="shared" si="36"/>
        <v>62</v>
      </c>
      <c r="J60" s="16">
        <f aca="true" t="shared" si="37" ref="J60:Z60">SUM(J55:J59)</f>
        <v>62</v>
      </c>
      <c r="K60" s="16">
        <f t="shared" si="37"/>
        <v>62</v>
      </c>
      <c r="L60" s="16">
        <f t="shared" si="37"/>
        <v>62</v>
      </c>
      <c r="M60" s="16">
        <f t="shared" si="37"/>
        <v>62</v>
      </c>
      <c r="N60" s="16">
        <f t="shared" si="37"/>
        <v>62</v>
      </c>
      <c r="O60" s="16">
        <f t="shared" si="37"/>
        <v>62</v>
      </c>
      <c r="P60" s="16">
        <f t="shared" si="37"/>
        <v>62</v>
      </c>
      <c r="Q60" s="16">
        <f t="shared" si="37"/>
        <v>62</v>
      </c>
      <c r="R60" s="16">
        <f t="shared" si="37"/>
        <v>62</v>
      </c>
      <c r="S60" s="16">
        <f t="shared" si="37"/>
        <v>62</v>
      </c>
      <c r="T60" s="16">
        <f t="shared" si="37"/>
        <v>62</v>
      </c>
      <c r="U60" s="16">
        <f t="shared" si="37"/>
        <v>62</v>
      </c>
      <c r="V60" s="16">
        <f t="shared" si="37"/>
        <v>62</v>
      </c>
      <c r="W60" s="16">
        <f t="shared" si="37"/>
        <v>62</v>
      </c>
      <c r="X60" s="16">
        <f t="shared" si="37"/>
        <v>62</v>
      </c>
      <c r="Y60" s="16">
        <f t="shared" si="37"/>
        <v>62</v>
      </c>
      <c r="Z60" s="16">
        <f t="shared" si="37"/>
        <v>62</v>
      </c>
      <c r="AA60" s="16">
        <f>SUM(AA55:AA59)</f>
        <v>62</v>
      </c>
    </row>
    <row r="61" spans="3:27" ht="14.2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4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3:6" ht="14.25">
      <c r="C63" s="11"/>
      <c r="D63" s="11"/>
      <c r="E63" s="13"/>
      <c r="F63" s="13"/>
    </row>
    <row r="64" spans="1:27" ht="14.25">
      <c r="A64" s="1" t="s">
        <v>13</v>
      </c>
      <c r="B64" s="1"/>
      <c r="C64" s="16">
        <f aca="true" t="shared" si="38" ref="C64:AA64">RANK(C60,Shortlist_rank,1)+((COUNT(Shortlist_rank)+1-RANK(C60,Shortlist_rank,0)-RANK(C60,Shortlist_rank,1))/2)</f>
        <v>4</v>
      </c>
      <c r="D64" s="16">
        <f t="shared" si="38"/>
        <v>5</v>
      </c>
      <c r="E64" s="16">
        <f t="shared" si="38"/>
        <v>1</v>
      </c>
      <c r="F64" s="16">
        <f t="shared" si="38"/>
        <v>2</v>
      </c>
      <c r="G64" s="16">
        <f t="shared" si="38"/>
        <v>3</v>
      </c>
      <c r="H64" s="16">
        <f t="shared" si="38"/>
        <v>15.5</v>
      </c>
      <c r="I64" s="16">
        <f t="shared" si="38"/>
        <v>15.5</v>
      </c>
      <c r="J64" s="16">
        <f t="shared" si="38"/>
        <v>15.5</v>
      </c>
      <c r="K64" s="16">
        <f t="shared" si="38"/>
        <v>15.5</v>
      </c>
      <c r="L64" s="16">
        <f t="shared" si="38"/>
        <v>15.5</v>
      </c>
      <c r="M64" s="16">
        <f t="shared" si="38"/>
        <v>15.5</v>
      </c>
      <c r="N64" s="16">
        <f t="shared" si="38"/>
        <v>15.5</v>
      </c>
      <c r="O64" s="16">
        <f t="shared" si="38"/>
        <v>15.5</v>
      </c>
      <c r="P64" s="16">
        <f t="shared" si="38"/>
        <v>15.5</v>
      </c>
      <c r="Q64" s="16">
        <f t="shared" si="38"/>
        <v>15.5</v>
      </c>
      <c r="R64" s="16">
        <f t="shared" si="38"/>
        <v>15.5</v>
      </c>
      <c r="S64" s="16">
        <f t="shared" si="38"/>
        <v>15.5</v>
      </c>
      <c r="T64" s="16">
        <f t="shared" si="38"/>
        <v>15.5</v>
      </c>
      <c r="U64" s="16">
        <f t="shared" si="38"/>
        <v>15.5</v>
      </c>
      <c r="V64" s="16">
        <f t="shared" si="38"/>
        <v>15.5</v>
      </c>
      <c r="W64" s="16">
        <f t="shared" si="38"/>
        <v>15.5</v>
      </c>
      <c r="X64" s="16">
        <f t="shared" si="38"/>
        <v>15.5</v>
      </c>
      <c r="Y64" s="16">
        <f t="shared" si="38"/>
        <v>15.5</v>
      </c>
      <c r="Z64" s="16">
        <f t="shared" si="38"/>
        <v>15.5</v>
      </c>
      <c r="AA64" s="16">
        <f t="shared" si="38"/>
        <v>15.5</v>
      </c>
    </row>
    <row r="65" ht="14.25">
      <c r="A65" t="s">
        <v>21</v>
      </c>
    </row>
    <row r="67" spans="1:27" ht="15">
      <c r="A67" t="s">
        <v>28</v>
      </c>
      <c r="C67" s="70" t="b">
        <v>0</v>
      </c>
      <c r="D67" s="55" t="b">
        <v>0</v>
      </c>
      <c r="E67" s="55" t="b">
        <v>0</v>
      </c>
      <c r="F67" s="55" t="b">
        <v>0</v>
      </c>
      <c r="G67" s="55" t="b">
        <v>0</v>
      </c>
      <c r="H67" s="55" t="b">
        <v>0</v>
      </c>
      <c r="I67" s="55" t="b">
        <v>0</v>
      </c>
      <c r="J67" s="55" t="b">
        <v>0</v>
      </c>
      <c r="K67" s="55" t="b">
        <v>0</v>
      </c>
      <c r="L67" s="55" t="b">
        <v>0</v>
      </c>
      <c r="M67" s="55" t="b">
        <v>0</v>
      </c>
      <c r="N67" s="55" t="b">
        <v>0</v>
      </c>
      <c r="O67" s="55" t="b">
        <v>0</v>
      </c>
      <c r="P67" s="55" t="b">
        <v>0</v>
      </c>
      <c r="Q67" s="55" t="b">
        <v>0</v>
      </c>
      <c r="R67" s="55" t="b">
        <v>0</v>
      </c>
      <c r="S67" s="55" t="b">
        <v>0</v>
      </c>
      <c r="T67" s="55" t="b">
        <v>0</v>
      </c>
      <c r="U67" s="55" t="b">
        <v>0</v>
      </c>
      <c r="V67" s="55" t="b">
        <v>0</v>
      </c>
      <c r="W67" s="55" t="b">
        <v>0</v>
      </c>
      <c r="X67" s="55" t="b">
        <v>0</v>
      </c>
      <c r="Y67" s="55" t="b">
        <v>0</v>
      </c>
      <c r="Z67" s="55" t="b">
        <v>0</v>
      </c>
      <c r="AA67" s="55" t="b">
        <v>0</v>
      </c>
    </row>
    <row r="68" spans="1:2" ht="15">
      <c r="A68" s="59" t="s">
        <v>77</v>
      </c>
      <c r="B68" s="59"/>
    </row>
    <row r="69" spans="1:27" ht="15" thickBot="1">
      <c r="A69" s="78" t="s">
        <v>27</v>
      </c>
      <c r="B69" s="78"/>
      <c r="C69" s="78"/>
      <c r="D69" s="78"/>
      <c r="E69" s="78"/>
      <c r="F69" s="7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s="10" customFormat="1" ht="14.25">
      <c r="A70" s="26" t="s">
        <v>23</v>
      </c>
      <c r="B70" s="26"/>
      <c r="C70" s="27">
        <f>C20+C27+C34+C41+C48</f>
        <v>384</v>
      </c>
      <c r="D70" s="27">
        <f aca="true" t="shared" si="39" ref="D70:AA70">D20+D27+D34+D41+D48</f>
        <v>351</v>
      </c>
      <c r="E70" s="27">
        <f t="shared" si="39"/>
        <v>424</v>
      </c>
      <c r="F70" s="27">
        <f t="shared" si="39"/>
        <v>409</v>
      </c>
      <c r="G70" s="27">
        <f t="shared" si="39"/>
        <v>401</v>
      </c>
      <c r="H70" s="27">
        <f t="shared" si="39"/>
        <v>40</v>
      </c>
      <c r="I70" s="27">
        <f t="shared" si="39"/>
        <v>40</v>
      </c>
      <c r="J70" s="27">
        <f t="shared" si="39"/>
        <v>40</v>
      </c>
      <c r="K70" s="27">
        <f t="shared" si="39"/>
        <v>40</v>
      </c>
      <c r="L70" s="27">
        <f t="shared" si="39"/>
        <v>40</v>
      </c>
      <c r="M70" s="27">
        <f t="shared" si="39"/>
        <v>40</v>
      </c>
      <c r="N70" s="27">
        <f t="shared" si="39"/>
        <v>40</v>
      </c>
      <c r="O70" s="27">
        <f t="shared" si="39"/>
        <v>40</v>
      </c>
      <c r="P70" s="27">
        <f t="shared" si="39"/>
        <v>40</v>
      </c>
      <c r="Q70" s="27">
        <f t="shared" si="39"/>
        <v>40</v>
      </c>
      <c r="R70" s="27">
        <f t="shared" si="39"/>
        <v>40</v>
      </c>
      <c r="S70" s="27">
        <f t="shared" si="39"/>
        <v>40</v>
      </c>
      <c r="T70" s="27">
        <f t="shared" si="39"/>
        <v>40</v>
      </c>
      <c r="U70" s="27">
        <f t="shared" si="39"/>
        <v>40</v>
      </c>
      <c r="V70" s="27">
        <f t="shared" si="39"/>
        <v>40</v>
      </c>
      <c r="W70" s="27">
        <f t="shared" si="39"/>
        <v>40</v>
      </c>
      <c r="X70" s="27">
        <f t="shared" si="39"/>
        <v>40</v>
      </c>
      <c r="Y70" s="27">
        <f t="shared" si="39"/>
        <v>40</v>
      </c>
      <c r="Z70" s="27">
        <f t="shared" si="39"/>
        <v>40</v>
      </c>
      <c r="AA70" s="27">
        <f t="shared" si="39"/>
        <v>40</v>
      </c>
    </row>
    <row r="71" spans="1:27" s="10" customFormat="1" ht="14.25">
      <c r="A71" s="26" t="s">
        <v>25</v>
      </c>
      <c r="B71" s="26"/>
      <c r="C71" s="27">
        <f>RANK(C70,C70:AA70,0)</f>
        <v>4</v>
      </c>
      <c r="D71" s="27">
        <f>RANK(D70,C70:AA70,0)</f>
        <v>5</v>
      </c>
      <c r="E71" s="27">
        <f>RANK(E70,C70:AA70,0)</f>
        <v>1</v>
      </c>
      <c r="F71" s="27">
        <f>RANK(F70,C70:AA70,0)</f>
        <v>2</v>
      </c>
      <c r="G71" s="27">
        <f>RANK(G70,C70:AA70,0)</f>
        <v>3</v>
      </c>
      <c r="H71" s="27">
        <f>RANK(H70,C70:AA70,0)</f>
        <v>6</v>
      </c>
      <c r="I71" s="27">
        <f>RANK(I70,C70:AA70,0)</f>
        <v>6</v>
      </c>
      <c r="J71" s="27">
        <f aca="true" t="shared" si="40" ref="J71:Z71">RANK(J70,D70:AB70,0)</f>
        <v>5</v>
      </c>
      <c r="K71" s="27">
        <f t="shared" si="40"/>
        <v>4</v>
      </c>
      <c r="L71" s="27">
        <f t="shared" si="40"/>
        <v>3</v>
      </c>
      <c r="M71" s="27">
        <f t="shared" si="40"/>
        <v>2</v>
      </c>
      <c r="N71" s="27">
        <f t="shared" si="40"/>
        <v>1</v>
      </c>
      <c r="O71" s="27">
        <f t="shared" si="40"/>
        <v>1</v>
      </c>
      <c r="P71" s="27">
        <f t="shared" si="40"/>
        <v>1</v>
      </c>
      <c r="Q71" s="27">
        <f t="shared" si="40"/>
        <v>1</v>
      </c>
      <c r="R71" s="27">
        <f t="shared" si="40"/>
        <v>1</v>
      </c>
      <c r="S71" s="27">
        <f t="shared" si="40"/>
        <v>1</v>
      </c>
      <c r="T71" s="27">
        <f t="shared" si="40"/>
        <v>1</v>
      </c>
      <c r="U71" s="27">
        <f t="shared" si="40"/>
        <v>1</v>
      </c>
      <c r="V71" s="27">
        <f t="shared" si="40"/>
        <v>1</v>
      </c>
      <c r="W71" s="27">
        <f t="shared" si="40"/>
        <v>1</v>
      </c>
      <c r="X71" s="27">
        <f t="shared" si="40"/>
        <v>1</v>
      </c>
      <c r="Y71" s="27">
        <f t="shared" si="40"/>
        <v>1</v>
      </c>
      <c r="Z71" s="27">
        <f t="shared" si="40"/>
        <v>1</v>
      </c>
      <c r="AA71" s="27">
        <f>RANK(AA70,C70:AA70,0)</f>
        <v>6</v>
      </c>
    </row>
    <row r="72" spans="1:27" ht="14.25">
      <c r="A72" s="26" t="s">
        <v>24</v>
      </c>
      <c r="B72" s="26"/>
      <c r="C72" s="27">
        <f aca="true" t="shared" si="41" ref="C72:AA72">C70/Raters</f>
        <v>96</v>
      </c>
      <c r="D72" s="27">
        <f t="shared" si="41"/>
        <v>87.75</v>
      </c>
      <c r="E72" s="27">
        <f t="shared" si="41"/>
        <v>106</v>
      </c>
      <c r="F72" s="27">
        <f t="shared" si="41"/>
        <v>102.25</v>
      </c>
      <c r="G72" s="27">
        <f t="shared" si="41"/>
        <v>100.25</v>
      </c>
      <c r="H72" s="27">
        <f t="shared" si="41"/>
        <v>10</v>
      </c>
      <c r="I72" s="27">
        <f t="shared" si="41"/>
        <v>10</v>
      </c>
      <c r="J72" s="27">
        <f t="shared" si="41"/>
        <v>10</v>
      </c>
      <c r="K72" s="27">
        <f t="shared" si="41"/>
        <v>10</v>
      </c>
      <c r="L72" s="27">
        <f t="shared" si="41"/>
        <v>10</v>
      </c>
      <c r="M72" s="27">
        <f t="shared" si="41"/>
        <v>10</v>
      </c>
      <c r="N72" s="27">
        <f t="shared" si="41"/>
        <v>10</v>
      </c>
      <c r="O72" s="27">
        <f t="shared" si="41"/>
        <v>10</v>
      </c>
      <c r="P72" s="27">
        <f t="shared" si="41"/>
        <v>10</v>
      </c>
      <c r="Q72" s="27">
        <f t="shared" si="41"/>
        <v>10</v>
      </c>
      <c r="R72" s="27">
        <f t="shared" si="41"/>
        <v>10</v>
      </c>
      <c r="S72" s="27">
        <f t="shared" si="41"/>
        <v>10</v>
      </c>
      <c r="T72" s="27">
        <f t="shared" si="41"/>
        <v>10</v>
      </c>
      <c r="U72" s="27">
        <f t="shared" si="41"/>
        <v>10</v>
      </c>
      <c r="V72" s="27">
        <f t="shared" si="41"/>
        <v>10</v>
      </c>
      <c r="W72" s="27">
        <f t="shared" si="41"/>
        <v>10</v>
      </c>
      <c r="X72" s="27">
        <f t="shared" si="41"/>
        <v>10</v>
      </c>
      <c r="Y72" s="27">
        <f t="shared" si="41"/>
        <v>10</v>
      </c>
      <c r="Z72" s="27">
        <f t="shared" si="41"/>
        <v>10</v>
      </c>
      <c r="AA72" s="27">
        <f t="shared" si="41"/>
        <v>10</v>
      </c>
    </row>
    <row r="73" spans="1:27" ht="14.25">
      <c r="A73" s="26" t="s">
        <v>26</v>
      </c>
      <c r="B73" s="26"/>
      <c r="C73" s="27">
        <f aca="true" t="shared" si="42" ref="C73:AA73">RANK(C72,AVG_Score,0)</f>
        <v>4</v>
      </c>
      <c r="D73" s="27">
        <f t="shared" si="42"/>
        <v>5</v>
      </c>
      <c r="E73" s="27">
        <f t="shared" si="42"/>
        <v>1</v>
      </c>
      <c r="F73" s="27">
        <f t="shared" si="42"/>
        <v>2</v>
      </c>
      <c r="G73" s="27">
        <f t="shared" si="42"/>
        <v>3</v>
      </c>
      <c r="H73" s="27">
        <f t="shared" si="42"/>
        <v>6</v>
      </c>
      <c r="I73" s="27">
        <f t="shared" si="42"/>
        <v>6</v>
      </c>
      <c r="J73" s="27">
        <f t="shared" si="42"/>
        <v>6</v>
      </c>
      <c r="K73" s="27">
        <f t="shared" si="42"/>
        <v>6</v>
      </c>
      <c r="L73" s="27">
        <f t="shared" si="42"/>
        <v>6</v>
      </c>
      <c r="M73" s="27">
        <f t="shared" si="42"/>
        <v>6</v>
      </c>
      <c r="N73" s="27">
        <f t="shared" si="42"/>
        <v>6</v>
      </c>
      <c r="O73" s="27">
        <f t="shared" si="42"/>
        <v>6</v>
      </c>
      <c r="P73" s="27">
        <f t="shared" si="42"/>
        <v>6</v>
      </c>
      <c r="Q73" s="27">
        <f t="shared" si="42"/>
        <v>6</v>
      </c>
      <c r="R73" s="27">
        <f t="shared" si="42"/>
        <v>6</v>
      </c>
      <c r="S73" s="27">
        <f t="shared" si="42"/>
        <v>6</v>
      </c>
      <c r="T73" s="27">
        <f t="shared" si="42"/>
        <v>6</v>
      </c>
      <c r="U73" s="27">
        <f t="shared" si="42"/>
        <v>6</v>
      </c>
      <c r="V73" s="27">
        <f t="shared" si="42"/>
        <v>6</v>
      </c>
      <c r="W73" s="27">
        <f t="shared" si="42"/>
        <v>6</v>
      </c>
      <c r="X73" s="27">
        <f t="shared" si="42"/>
        <v>6</v>
      </c>
      <c r="Y73" s="27">
        <f t="shared" si="42"/>
        <v>6</v>
      </c>
      <c r="Z73" s="27">
        <f t="shared" si="42"/>
        <v>6</v>
      </c>
      <c r="AA73" s="27">
        <f t="shared" si="42"/>
        <v>6</v>
      </c>
    </row>
    <row r="75" spans="1:27" ht="14.25">
      <c r="A75" s="77" t="s">
        <v>14</v>
      </c>
      <c r="B75" s="77"/>
      <c r="C75" s="77"/>
      <c r="D75" s="77"/>
      <c r="E75" s="77"/>
      <c r="F75" s="77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</row>
    <row r="76" spans="1:27" ht="14.25">
      <c r="A76" s="10"/>
      <c r="B76" s="10"/>
      <c r="C76" s="10"/>
      <c r="D76" s="10"/>
      <c r="E76" s="10"/>
      <c r="F76" s="10"/>
      <c r="G76" s="10"/>
      <c r="H76" s="10"/>
      <c r="I76" s="10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10"/>
    </row>
    <row r="77" spans="1:27" ht="14.25">
      <c r="A77" s="10"/>
      <c r="B77" s="10"/>
      <c r="C77" s="21" t="str">
        <f>IF(C67=TRUE,C6,"N/A")</f>
        <v>N/A</v>
      </c>
      <c r="D77" s="21" t="str">
        <f aca="true" t="shared" si="43" ref="D77:AA77">IF(D67=TRUE,D6,"N/A")</f>
        <v>N/A</v>
      </c>
      <c r="E77" s="21" t="str">
        <f t="shared" si="43"/>
        <v>N/A</v>
      </c>
      <c r="F77" s="21" t="str">
        <f t="shared" si="43"/>
        <v>N/A</v>
      </c>
      <c r="G77" s="21" t="str">
        <f t="shared" si="43"/>
        <v>N/A</v>
      </c>
      <c r="H77" s="21" t="str">
        <f t="shared" si="43"/>
        <v>N/A</v>
      </c>
      <c r="I77" s="21" t="str">
        <f t="shared" si="43"/>
        <v>N/A</v>
      </c>
      <c r="J77" s="21" t="str">
        <f t="shared" si="43"/>
        <v>N/A</v>
      </c>
      <c r="K77" s="21" t="str">
        <f t="shared" si="43"/>
        <v>N/A</v>
      </c>
      <c r="L77" s="21" t="str">
        <f t="shared" si="43"/>
        <v>N/A</v>
      </c>
      <c r="M77" s="21" t="str">
        <f t="shared" si="43"/>
        <v>N/A</v>
      </c>
      <c r="N77" s="21" t="str">
        <f t="shared" si="43"/>
        <v>N/A</v>
      </c>
      <c r="O77" s="21" t="str">
        <f t="shared" si="43"/>
        <v>N/A</v>
      </c>
      <c r="P77" s="21" t="str">
        <f t="shared" si="43"/>
        <v>N/A</v>
      </c>
      <c r="Q77" s="21" t="str">
        <f t="shared" si="43"/>
        <v>N/A</v>
      </c>
      <c r="R77" s="21" t="str">
        <f t="shared" si="43"/>
        <v>N/A</v>
      </c>
      <c r="S77" s="21" t="str">
        <f t="shared" si="43"/>
        <v>N/A</v>
      </c>
      <c r="T77" s="21" t="str">
        <f t="shared" si="43"/>
        <v>N/A</v>
      </c>
      <c r="U77" s="21" t="str">
        <f t="shared" si="43"/>
        <v>N/A</v>
      </c>
      <c r="V77" s="21" t="str">
        <f t="shared" si="43"/>
        <v>N/A</v>
      </c>
      <c r="W77" s="21" t="str">
        <f t="shared" si="43"/>
        <v>N/A</v>
      </c>
      <c r="X77" s="21" t="str">
        <f t="shared" si="43"/>
        <v>N/A</v>
      </c>
      <c r="Y77" s="21" t="str">
        <f t="shared" si="43"/>
        <v>N/A</v>
      </c>
      <c r="Z77" s="21" t="str">
        <f t="shared" si="43"/>
        <v>N/A</v>
      </c>
      <c r="AA77" s="21" t="str">
        <f t="shared" si="43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27" ht="15">
      <c r="A79" s="6" t="s">
        <v>15</v>
      </c>
      <c r="B79" s="62"/>
      <c r="C79" s="23">
        <v>0</v>
      </c>
      <c r="D79" s="23">
        <v>0</v>
      </c>
      <c r="E79" s="23">
        <v>95</v>
      </c>
      <c r="F79" s="23">
        <v>86</v>
      </c>
      <c r="G79" s="23">
        <v>79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</row>
    <row r="80" spans="1:27" ht="14.25">
      <c r="A80" s="3" t="s">
        <v>41</v>
      </c>
      <c r="B80" s="62"/>
      <c r="C80" s="14">
        <f aca="true" t="shared" si="44" ref="C80:I80">IF(C79=0,0,C79+Preference_Factor2)</f>
        <v>0</v>
      </c>
      <c r="D80" s="14">
        <f t="shared" si="44"/>
        <v>0</v>
      </c>
      <c r="E80" s="14">
        <f t="shared" si="44"/>
        <v>100</v>
      </c>
      <c r="F80" s="14">
        <f t="shared" si="44"/>
        <v>91</v>
      </c>
      <c r="G80" s="14">
        <f t="shared" si="44"/>
        <v>84</v>
      </c>
      <c r="H80" s="14">
        <f t="shared" si="44"/>
        <v>0</v>
      </c>
      <c r="I80" s="14">
        <f t="shared" si="44"/>
        <v>0</v>
      </c>
      <c r="J80" s="14">
        <f aca="true" t="shared" si="45" ref="J80:Z80">IF(J79=0,0,J79+Preference_Factor2)</f>
        <v>0</v>
      </c>
      <c r="K80" s="14">
        <f t="shared" si="45"/>
        <v>0</v>
      </c>
      <c r="L80" s="14">
        <f t="shared" si="45"/>
        <v>0</v>
      </c>
      <c r="M80" s="14">
        <f t="shared" si="45"/>
        <v>0</v>
      </c>
      <c r="N80" s="14">
        <f t="shared" si="45"/>
        <v>0</v>
      </c>
      <c r="O80" s="14">
        <f t="shared" si="45"/>
        <v>0</v>
      </c>
      <c r="P80" s="14">
        <f t="shared" si="45"/>
        <v>0</v>
      </c>
      <c r="Q80" s="14">
        <f t="shared" si="45"/>
        <v>0</v>
      </c>
      <c r="R80" s="14">
        <f t="shared" si="45"/>
        <v>0</v>
      </c>
      <c r="S80" s="14">
        <f t="shared" si="45"/>
        <v>0</v>
      </c>
      <c r="T80" s="14">
        <f t="shared" si="45"/>
        <v>0</v>
      </c>
      <c r="U80" s="14">
        <f t="shared" si="45"/>
        <v>0</v>
      </c>
      <c r="V80" s="14">
        <f t="shared" si="45"/>
        <v>0</v>
      </c>
      <c r="W80" s="14">
        <f t="shared" si="45"/>
        <v>0</v>
      </c>
      <c r="X80" s="14">
        <f t="shared" si="45"/>
        <v>0</v>
      </c>
      <c r="Y80" s="14">
        <f t="shared" si="45"/>
        <v>0</v>
      </c>
      <c r="Z80" s="14">
        <f t="shared" si="45"/>
        <v>0</v>
      </c>
      <c r="AA80" s="14">
        <f>IF(AA79=0,0,AA79+Preference_Factor2)</f>
        <v>0</v>
      </c>
    </row>
    <row r="81" spans="1:27" ht="14.25">
      <c r="A81" s="6" t="s">
        <v>12</v>
      </c>
      <c r="B81" s="62"/>
      <c r="C81" s="28">
        <f aca="true" t="shared" si="46" ref="C81:I81">RANK(C80,Rater1B,0)+((COUNT(Rater1B)+1-RANK(C80,Rater1B,0)-RANK(C80,Rater1B,1))/2)</f>
        <v>14.5</v>
      </c>
      <c r="D81" s="28">
        <f t="shared" si="46"/>
        <v>14.5</v>
      </c>
      <c r="E81" s="28">
        <f t="shared" si="46"/>
        <v>1</v>
      </c>
      <c r="F81" s="28">
        <f t="shared" si="46"/>
        <v>2</v>
      </c>
      <c r="G81" s="28">
        <f t="shared" si="46"/>
        <v>3</v>
      </c>
      <c r="H81" s="28">
        <f t="shared" si="46"/>
        <v>14.5</v>
      </c>
      <c r="I81" s="28">
        <f t="shared" si="46"/>
        <v>14.5</v>
      </c>
      <c r="J81" s="28">
        <f aca="true" t="shared" si="47" ref="J81:Z81">RANK(J80,Rater1B,0)+((COUNT(Rater1B)+1-RANK(J80,Rater1B,0)-RANK(J80,Rater1B,1))/2)</f>
        <v>14.5</v>
      </c>
      <c r="K81" s="28">
        <f t="shared" si="47"/>
        <v>14.5</v>
      </c>
      <c r="L81" s="28">
        <f t="shared" si="47"/>
        <v>14.5</v>
      </c>
      <c r="M81" s="28">
        <f t="shared" si="47"/>
        <v>14.5</v>
      </c>
      <c r="N81" s="28">
        <f t="shared" si="47"/>
        <v>14.5</v>
      </c>
      <c r="O81" s="28">
        <f t="shared" si="47"/>
        <v>14.5</v>
      </c>
      <c r="P81" s="28">
        <f t="shared" si="47"/>
        <v>14.5</v>
      </c>
      <c r="Q81" s="28">
        <f t="shared" si="47"/>
        <v>14.5</v>
      </c>
      <c r="R81" s="28">
        <f t="shared" si="47"/>
        <v>14.5</v>
      </c>
      <c r="S81" s="28">
        <f t="shared" si="47"/>
        <v>14.5</v>
      </c>
      <c r="T81" s="28">
        <f t="shared" si="47"/>
        <v>14.5</v>
      </c>
      <c r="U81" s="28">
        <f t="shared" si="47"/>
        <v>14.5</v>
      </c>
      <c r="V81" s="28">
        <f t="shared" si="47"/>
        <v>14.5</v>
      </c>
      <c r="W81" s="28">
        <f t="shared" si="47"/>
        <v>14.5</v>
      </c>
      <c r="X81" s="28">
        <f t="shared" si="47"/>
        <v>14.5</v>
      </c>
      <c r="Y81" s="28">
        <f t="shared" si="47"/>
        <v>14.5</v>
      </c>
      <c r="Z81" s="28">
        <f t="shared" si="47"/>
        <v>14.5</v>
      </c>
      <c r="AA81" s="28">
        <f>RANK(AA80,Rater1B,0)+((COUNT(Rater1B)+1-RANK(AA80,Rater1B,0)-RANK(AA80,Rater1B,1))/2)</f>
        <v>14.5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27" ht="15">
      <c r="A84" s="6" t="s">
        <v>15</v>
      </c>
      <c r="B84" s="62"/>
      <c r="C84" s="23">
        <v>0</v>
      </c>
      <c r="D84" s="23">
        <v>0</v>
      </c>
      <c r="E84" s="23">
        <v>97</v>
      </c>
      <c r="F84" s="23">
        <v>92</v>
      </c>
      <c r="G84" s="23">
        <v>83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</row>
    <row r="85" spans="1:27" ht="14.25">
      <c r="A85" s="3" t="s">
        <v>41</v>
      </c>
      <c r="B85" s="62"/>
      <c r="C85" s="14">
        <f aca="true" t="shared" si="48" ref="C85:I85">IF(C84=0,0,C84+Preference_Factor2)</f>
        <v>0</v>
      </c>
      <c r="D85" s="14">
        <f t="shared" si="48"/>
        <v>0</v>
      </c>
      <c r="E85" s="14">
        <f t="shared" si="48"/>
        <v>102</v>
      </c>
      <c r="F85" s="14">
        <f t="shared" si="48"/>
        <v>97</v>
      </c>
      <c r="G85" s="14">
        <f t="shared" si="48"/>
        <v>88</v>
      </c>
      <c r="H85" s="14">
        <f t="shared" si="48"/>
        <v>0</v>
      </c>
      <c r="I85" s="14">
        <f t="shared" si="48"/>
        <v>0</v>
      </c>
      <c r="J85" s="14">
        <f aca="true" t="shared" si="49" ref="J85:Z85">IF(J84=0,0,J84+Preference_Factor2)</f>
        <v>0</v>
      </c>
      <c r="K85" s="14">
        <f t="shared" si="49"/>
        <v>0</v>
      </c>
      <c r="L85" s="14">
        <f t="shared" si="49"/>
        <v>0</v>
      </c>
      <c r="M85" s="14">
        <f t="shared" si="49"/>
        <v>0</v>
      </c>
      <c r="N85" s="14">
        <f t="shared" si="49"/>
        <v>0</v>
      </c>
      <c r="O85" s="14">
        <f t="shared" si="49"/>
        <v>0</v>
      </c>
      <c r="P85" s="14">
        <f t="shared" si="49"/>
        <v>0</v>
      </c>
      <c r="Q85" s="14">
        <f t="shared" si="49"/>
        <v>0</v>
      </c>
      <c r="R85" s="14">
        <f t="shared" si="49"/>
        <v>0</v>
      </c>
      <c r="S85" s="14">
        <f t="shared" si="49"/>
        <v>0</v>
      </c>
      <c r="T85" s="14">
        <f t="shared" si="49"/>
        <v>0</v>
      </c>
      <c r="U85" s="14">
        <f t="shared" si="49"/>
        <v>0</v>
      </c>
      <c r="V85" s="14">
        <f t="shared" si="49"/>
        <v>0</v>
      </c>
      <c r="W85" s="14">
        <f t="shared" si="49"/>
        <v>0</v>
      </c>
      <c r="X85" s="14">
        <f t="shared" si="49"/>
        <v>0</v>
      </c>
      <c r="Y85" s="14">
        <f t="shared" si="49"/>
        <v>0</v>
      </c>
      <c r="Z85" s="14">
        <f t="shared" si="49"/>
        <v>0</v>
      </c>
      <c r="AA85" s="14">
        <f>IF(AA84=0,0,AA84+Preference_Factor2)</f>
        <v>0</v>
      </c>
    </row>
    <row r="86" spans="1:27" ht="14.25">
      <c r="A86" s="6" t="s">
        <v>12</v>
      </c>
      <c r="B86" s="62"/>
      <c r="C86" s="28">
        <f aca="true" t="shared" si="50" ref="C86:I86">RANK(C85,Rater2B,0)+((COUNT(Rater2B)+1-RANK(C85,Rater2B,0)-RANK(C85,Rater2B,1))/2)</f>
        <v>14.5</v>
      </c>
      <c r="D86" s="28">
        <f t="shared" si="50"/>
        <v>14.5</v>
      </c>
      <c r="E86" s="28">
        <f t="shared" si="50"/>
        <v>1</v>
      </c>
      <c r="F86" s="28">
        <f t="shared" si="50"/>
        <v>2</v>
      </c>
      <c r="G86" s="28">
        <f t="shared" si="50"/>
        <v>3</v>
      </c>
      <c r="H86" s="28">
        <f t="shared" si="50"/>
        <v>14.5</v>
      </c>
      <c r="I86" s="28">
        <f t="shared" si="50"/>
        <v>14.5</v>
      </c>
      <c r="J86" s="28">
        <f aca="true" t="shared" si="51" ref="J86:Z86">RANK(J85,Rater2B,0)+((COUNT(Rater2B)+1-RANK(J85,Rater2B,0)-RANK(J85,Rater2B,1))/2)</f>
        <v>14.5</v>
      </c>
      <c r="K86" s="28">
        <f t="shared" si="51"/>
        <v>14.5</v>
      </c>
      <c r="L86" s="28">
        <f t="shared" si="51"/>
        <v>14.5</v>
      </c>
      <c r="M86" s="28">
        <f t="shared" si="51"/>
        <v>14.5</v>
      </c>
      <c r="N86" s="28">
        <f t="shared" si="51"/>
        <v>14.5</v>
      </c>
      <c r="O86" s="28">
        <f t="shared" si="51"/>
        <v>14.5</v>
      </c>
      <c r="P86" s="28">
        <f t="shared" si="51"/>
        <v>14.5</v>
      </c>
      <c r="Q86" s="28">
        <f t="shared" si="51"/>
        <v>14.5</v>
      </c>
      <c r="R86" s="28">
        <f t="shared" si="51"/>
        <v>14.5</v>
      </c>
      <c r="S86" s="28">
        <f t="shared" si="51"/>
        <v>14.5</v>
      </c>
      <c r="T86" s="28">
        <f t="shared" si="51"/>
        <v>14.5</v>
      </c>
      <c r="U86" s="28">
        <f t="shared" si="51"/>
        <v>14.5</v>
      </c>
      <c r="V86" s="28">
        <f t="shared" si="51"/>
        <v>14.5</v>
      </c>
      <c r="W86" s="28">
        <f t="shared" si="51"/>
        <v>14.5</v>
      </c>
      <c r="X86" s="28">
        <f t="shared" si="51"/>
        <v>14.5</v>
      </c>
      <c r="Y86" s="28">
        <f t="shared" si="51"/>
        <v>14.5</v>
      </c>
      <c r="Z86" s="28">
        <f t="shared" si="51"/>
        <v>14.5</v>
      </c>
      <c r="AA86" s="28">
        <f>RANK(AA85,Rater2B,0)+((COUNT(Rater2B)+1-RANK(AA85,Rater2B,0)-RANK(AA85,Rater2B,1))/2)</f>
        <v>14.5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27" ht="15">
      <c r="A89" s="6" t="s">
        <v>15</v>
      </c>
      <c r="B89" s="62"/>
      <c r="C89" s="23">
        <v>0</v>
      </c>
      <c r="D89" s="23">
        <v>0</v>
      </c>
      <c r="E89" s="23">
        <v>95</v>
      </c>
      <c r="F89" s="23">
        <v>90</v>
      </c>
      <c r="G89" s="23">
        <v>86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  <c r="V89" s="23">
        <v>0</v>
      </c>
      <c r="W89" s="23">
        <v>0</v>
      </c>
      <c r="X89" s="23">
        <v>0</v>
      </c>
      <c r="Y89" s="23">
        <v>0</v>
      </c>
      <c r="Z89" s="23">
        <v>0</v>
      </c>
      <c r="AA89" s="23">
        <v>0</v>
      </c>
    </row>
    <row r="90" spans="1:27" ht="14.25">
      <c r="A90" s="3" t="s">
        <v>41</v>
      </c>
      <c r="B90" s="62"/>
      <c r="C90" s="14">
        <f aca="true" t="shared" si="52" ref="C90:I90">IF(C89=0,0,C89+Preference_Factor2)</f>
        <v>0</v>
      </c>
      <c r="D90" s="14">
        <f t="shared" si="52"/>
        <v>0</v>
      </c>
      <c r="E90" s="14">
        <f t="shared" si="52"/>
        <v>100</v>
      </c>
      <c r="F90" s="14">
        <f t="shared" si="52"/>
        <v>95</v>
      </c>
      <c r="G90" s="14">
        <f t="shared" si="52"/>
        <v>91</v>
      </c>
      <c r="H90" s="14">
        <f t="shared" si="52"/>
        <v>0</v>
      </c>
      <c r="I90" s="14">
        <f t="shared" si="52"/>
        <v>0</v>
      </c>
      <c r="J90" s="14">
        <f aca="true" t="shared" si="53" ref="J90:Z90">IF(J89=0,0,J89+Preference_Factor2)</f>
        <v>0</v>
      </c>
      <c r="K90" s="14">
        <f t="shared" si="53"/>
        <v>0</v>
      </c>
      <c r="L90" s="14">
        <f t="shared" si="53"/>
        <v>0</v>
      </c>
      <c r="M90" s="14">
        <f t="shared" si="53"/>
        <v>0</v>
      </c>
      <c r="N90" s="14">
        <f t="shared" si="53"/>
        <v>0</v>
      </c>
      <c r="O90" s="14">
        <f t="shared" si="53"/>
        <v>0</v>
      </c>
      <c r="P90" s="14">
        <f t="shared" si="53"/>
        <v>0</v>
      </c>
      <c r="Q90" s="14">
        <f t="shared" si="53"/>
        <v>0</v>
      </c>
      <c r="R90" s="14">
        <f t="shared" si="53"/>
        <v>0</v>
      </c>
      <c r="S90" s="14">
        <f t="shared" si="53"/>
        <v>0</v>
      </c>
      <c r="T90" s="14">
        <f t="shared" si="53"/>
        <v>0</v>
      </c>
      <c r="U90" s="14">
        <f t="shared" si="53"/>
        <v>0</v>
      </c>
      <c r="V90" s="14">
        <f t="shared" si="53"/>
        <v>0</v>
      </c>
      <c r="W90" s="14">
        <f t="shared" si="53"/>
        <v>0</v>
      </c>
      <c r="X90" s="14">
        <f t="shared" si="53"/>
        <v>0</v>
      </c>
      <c r="Y90" s="14">
        <f t="shared" si="53"/>
        <v>0</v>
      </c>
      <c r="Z90" s="14">
        <f t="shared" si="53"/>
        <v>0</v>
      </c>
      <c r="AA90" s="14">
        <f>IF(AA89=0,0,AA89+Preference_Factor2)</f>
        <v>0</v>
      </c>
    </row>
    <row r="91" spans="1:27" ht="14.25">
      <c r="A91" s="6" t="s">
        <v>12</v>
      </c>
      <c r="B91" s="62"/>
      <c r="C91" s="28">
        <f aca="true" t="shared" si="54" ref="C91:I91">RANK(C90,Rater3B,0)+((COUNT(Rater3B)+1-RANK(C90,Rater3B,0)-RANK(C90,Rater3B,1))/2)</f>
        <v>14.5</v>
      </c>
      <c r="D91" s="28">
        <f t="shared" si="54"/>
        <v>14.5</v>
      </c>
      <c r="E91" s="28">
        <f t="shared" si="54"/>
        <v>1</v>
      </c>
      <c r="F91" s="28">
        <f t="shared" si="54"/>
        <v>2</v>
      </c>
      <c r="G91" s="28">
        <f t="shared" si="54"/>
        <v>3</v>
      </c>
      <c r="H91" s="28">
        <f t="shared" si="54"/>
        <v>14.5</v>
      </c>
      <c r="I91" s="28">
        <f t="shared" si="54"/>
        <v>14.5</v>
      </c>
      <c r="J91" s="28">
        <f aca="true" t="shared" si="55" ref="J91:Z91">RANK(J90,Rater3B,0)+((COUNT(Rater3B)+1-RANK(J90,Rater3B,0)-RANK(J90,Rater3B,1))/2)</f>
        <v>14.5</v>
      </c>
      <c r="K91" s="28">
        <f t="shared" si="55"/>
        <v>14.5</v>
      </c>
      <c r="L91" s="28">
        <f t="shared" si="55"/>
        <v>14.5</v>
      </c>
      <c r="M91" s="28">
        <f t="shared" si="55"/>
        <v>14.5</v>
      </c>
      <c r="N91" s="28">
        <f t="shared" si="55"/>
        <v>14.5</v>
      </c>
      <c r="O91" s="28">
        <f t="shared" si="55"/>
        <v>14.5</v>
      </c>
      <c r="P91" s="28">
        <f t="shared" si="55"/>
        <v>14.5</v>
      </c>
      <c r="Q91" s="28">
        <f t="shared" si="55"/>
        <v>14.5</v>
      </c>
      <c r="R91" s="28">
        <f t="shared" si="55"/>
        <v>14.5</v>
      </c>
      <c r="S91" s="28">
        <f t="shared" si="55"/>
        <v>14.5</v>
      </c>
      <c r="T91" s="28">
        <f t="shared" si="55"/>
        <v>14.5</v>
      </c>
      <c r="U91" s="28">
        <f t="shared" si="55"/>
        <v>14.5</v>
      </c>
      <c r="V91" s="28">
        <f t="shared" si="55"/>
        <v>14.5</v>
      </c>
      <c r="W91" s="28">
        <f t="shared" si="55"/>
        <v>14.5</v>
      </c>
      <c r="X91" s="28">
        <f t="shared" si="55"/>
        <v>14.5</v>
      </c>
      <c r="Y91" s="28">
        <f t="shared" si="55"/>
        <v>14.5</v>
      </c>
      <c r="Z91" s="28">
        <f t="shared" si="55"/>
        <v>14.5</v>
      </c>
      <c r="AA91" s="28">
        <f>RANK(AA90,Rater3B,0)+((COUNT(Rater3B)+1-RANK(AA90,Rater3B,0)-RANK(AA90,Rater3B,1))/2)</f>
        <v>14.5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27" ht="15">
      <c r="A94" s="6" t="s">
        <v>15</v>
      </c>
      <c r="B94" s="62"/>
      <c r="C94" s="23">
        <v>0</v>
      </c>
      <c r="D94" s="23">
        <v>0</v>
      </c>
      <c r="E94" s="23">
        <v>97</v>
      </c>
      <c r="F94" s="23">
        <v>96</v>
      </c>
      <c r="G94" s="23">
        <v>95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</row>
    <row r="95" spans="1:27" ht="14.25">
      <c r="A95" s="3" t="s">
        <v>41</v>
      </c>
      <c r="B95" s="62"/>
      <c r="C95" s="14">
        <f aca="true" t="shared" si="56" ref="C95:I95">IF(C94=0,0,C94+Preference_Factor2)</f>
        <v>0</v>
      </c>
      <c r="D95" s="14">
        <f t="shared" si="56"/>
        <v>0</v>
      </c>
      <c r="E95" s="14">
        <f t="shared" si="56"/>
        <v>102</v>
      </c>
      <c r="F95" s="14">
        <f t="shared" si="56"/>
        <v>101</v>
      </c>
      <c r="G95" s="14">
        <f t="shared" si="56"/>
        <v>100</v>
      </c>
      <c r="H95" s="14">
        <f t="shared" si="56"/>
        <v>0</v>
      </c>
      <c r="I95" s="14">
        <f t="shared" si="56"/>
        <v>0</v>
      </c>
      <c r="J95" s="14">
        <f aca="true" t="shared" si="57" ref="J95:Z95">IF(J94=0,0,J94+Preference_Factor2)</f>
        <v>0</v>
      </c>
      <c r="K95" s="14">
        <f t="shared" si="57"/>
        <v>0</v>
      </c>
      <c r="L95" s="14">
        <f t="shared" si="57"/>
        <v>0</v>
      </c>
      <c r="M95" s="14">
        <f t="shared" si="57"/>
        <v>0</v>
      </c>
      <c r="N95" s="14">
        <f t="shared" si="57"/>
        <v>0</v>
      </c>
      <c r="O95" s="14">
        <f t="shared" si="57"/>
        <v>0</v>
      </c>
      <c r="P95" s="14">
        <f t="shared" si="57"/>
        <v>0</v>
      </c>
      <c r="Q95" s="14">
        <f t="shared" si="57"/>
        <v>0</v>
      </c>
      <c r="R95" s="14">
        <f t="shared" si="57"/>
        <v>0</v>
      </c>
      <c r="S95" s="14">
        <f t="shared" si="57"/>
        <v>0</v>
      </c>
      <c r="T95" s="14">
        <f t="shared" si="57"/>
        <v>0</v>
      </c>
      <c r="U95" s="14">
        <f t="shared" si="57"/>
        <v>0</v>
      </c>
      <c r="V95" s="14">
        <f t="shared" si="57"/>
        <v>0</v>
      </c>
      <c r="W95" s="14">
        <f t="shared" si="57"/>
        <v>0</v>
      </c>
      <c r="X95" s="14">
        <f t="shared" si="57"/>
        <v>0</v>
      </c>
      <c r="Y95" s="14">
        <f t="shared" si="57"/>
        <v>0</v>
      </c>
      <c r="Z95" s="14">
        <f t="shared" si="57"/>
        <v>0</v>
      </c>
      <c r="AA95" s="14">
        <f>IF(AA94=0,0,AA94+Preference_Factor2)</f>
        <v>0</v>
      </c>
    </row>
    <row r="96" spans="1:27" ht="14.25">
      <c r="A96" s="6" t="s">
        <v>12</v>
      </c>
      <c r="B96" s="62"/>
      <c r="C96" s="28">
        <f aca="true" t="shared" si="58" ref="C96:I96">RANK(C95,Rater4B,0)+((COUNT(Rater4B)+1-RANK(C95,Rater4B,0)-RANK(C95,Rater4B,1))/2)</f>
        <v>14.5</v>
      </c>
      <c r="D96" s="28">
        <f t="shared" si="58"/>
        <v>14.5</v>
      </c>
      <c r="E96" s="28">
        <f t="shared" si="58"/>
        <v>1</v>
      </c>
      <c r="F96" s="28">
        <f t="shared" si="58"/>
        <v>2</v>
      </c>
      <c r="G96" s="28">
        <f t="shared" si="58"/>
        <v>3</v>
      </c>
      <c r="H96" s="28">
        <f t="shared" si="58"/>
        <v>14.5</v>
      </c>
      <c r="I96" s="28">
        <f t="shared" si="58"/>
        <v>14.5</v>
      </c>
      <c r="J96" s="28">
        <f aca="true" t="shared" si="59" ref="J96:Z96">RANK(J95,Rater4B,0)+((COUNT(Rater4B)+1-RANK(J95,Rater4B,0)-RANK(J95,Rater4B,1))/2)</f>
        <v>14.5</v>
      </c>
      <c r="K96" s="28">
        <f t="shared" si="59"/>
        <v>14.5</v>
      </c>
      <c r="L96" s="28">
        <f t="shared" si="59"/>
        <v>14.5</v>
      </c>
      <c r="M96" s="28">
        <f t="shared" si="59"/>
        <v>14.5</v>
      </c>
      <c r="N96" s="28">
        <f t="shared" si="59"/>
        <v>14.5</v>
      </c>
      <c r="O96" s="28">
        <f t="shared" si="59"/>
        <v>14.5</v>
      </c>
      <c r="P96" s="28">
        <f t="shared" si="59"/>
        <v>14.5</v>
      </c>
      <c r="Q96" s="28">
        <f t="shared" si="59"/>
        <v>14.5</v>
      </c>
      <c r="R96" s="28">
        <f t="shared" si="59"/>
        <v>14.5</v>
      </c>
      <c r="S96" s="28">
        <f t="shared" si="59"/>
        <v>14.5</v>
      </c>
      <c r="T96" s="28">
        <f t="shared" si="59"/>
        <v>14.5</v>
      </c>
      <c r="U96" s="28">
        <f t="shared" si="59"/>
        <v>14.5</v>
      </c>
      <c r="V96" s="28">
        <f t="shared" si="59"/>
        <v>14.5</v>
      </c>
      <c r="W96" s="28">
        <f t="shared" si="59"/>
        <v>14.5</v>
      </c>
      <c r="X96" s="28">
        <f t="shared" si="59"/>
        <v>14.5</v>
      </c>
      <c r="Y96" s="28">
        <f t="shared" si="59"/>
        <v>14.5</v>
      </c>
      <c r="Z96" s="28">
        <f t="shared" si="59"/>
        <v>14.5</v>
      </c>
      <c r="AA96" s="28">
        <f>RANK(AA95,Rater4B,0)+((COUNT(Rater4B)+1-RANK(AA95,Rater4B,0)-RANK(AA95,Rater4B,1))/2)</f>
        <v>14.5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27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v>0</v>
      </c>
      <c r="Z99" s="23">
        <v>0</v>
      </c>
      <c r="AA99" s="23">
        <v>0</v>
      </c>
    </row>
    <row r="100" spans="1:27" ht="14.25">
      <c r="A100" s="3" t="s">
        <v>41</v>
      </c>
      <c r="B100" s="6"/>
      <c r="C100" s="14">
        <f aca="true" t="shared" si="60" ref="C100:H100">IF(C99=0,0,C99+Preference_Factor2)</f>
        <v>0</v>
      </c>
      <c r="D100" s="14">
        <f t="shared" si="60"/>
        <v>0</v>
      </c>
      <c r="E100" s="14">
        <f t="shared" si="60"/>
        <v>0</v>
      </c>
      <c r="F100" s="14">
        <f t="shared" si="60"/>
        <v>0</v>
      </c>
      <c r="G100" s="14">
        <f t="shared" si="60"/>
        <v>0</v>
      </c>
      <c r="H100" s="14">
        <f t="shared" si="60"/>
        <v>0</v>
      </c>
      <c r="I100" s="14">
        <f aca="true" t="shared" si="61" ref="I100:Z100">IF(I99=0,0,I99+Preference_Factor2)</f>
        <v>0</v>
      </c>
      <c r="J100" s="14">
        <f t="shared" si="61"/>
        <v>0</v>
      </c>
      <c r="K100" s="14">
        <f t="shared" si="61"/>
        <v>0</v>
      </c>
      <c r="L100" s="14">
        <f t="shared" si="61"/>
        <v>0</v>
      </c>
      <c r="M100" s="14">
        <f t="shared" si="61"/>
        <v>0</v>
      </c>
      <c r="N100" s="14">
        <f t="shared" si="61"/>
        <v>0</v>
      </c>
      <c r="O100" s="14">
        <f t="shared" si="61"/>
        <v>0</v>
      </c>
      <c r="P100" s="14">
        <f t="shared" si="61"/>
        <v>0</v>
      </c>
      <c r="Q100" s="14">
        <f t="shared" si="61"/>
        <v>0</v>
      </c>
      <c r="R100" s="14">
        <f t="shared" si="61"/>
        <v>0</v>
      </c>
      <c r="S100" s="14">
        <f t="shared" si="61"/>
        <v>0</v>
      </c>
      <c r="T100" s="14">
        <f t="shared" si="61"/>
        <v>0</v>
      </c>
      <c r="U100" s="14">
        <f t="shared" si="61"/>
        <v>0</v>
      </c>
      <c r="V100" s="14">
        <f t="shared" si="61"/>
        <v>0</v>
      </c>
      <c r="W100" s="14">
        <f t="shared" si="61"/>
        <v>0</v>
      </c>
      <c r="X100" s="14">
        <f t="shared" si="61"/>
        <v>0</v>
      </c>
      <c r="Y100" s="14">
        <f t="shared" si="61"/>
        <v>0</v>
      </c>
      <c r="Z100" s="14">
        <f t="shared" si="61"/>
        <v>0</v>
      </c>
      <c r="AA100" s="14">
        <f>IF(AA99=0,0,AA99+Preference_Factor2)</f>
        <v>0</v>
      </c>
    </row>
    <row r="101" spans="1:27" ht="14.25">
      <c r="A101" s="6" t="s">
        <v>12</v>
      </c>
      <c r="B101" s="6"/>
      <c r="C101" s="28">
        <f aca="true" t="shared" si="62" ref="C101:AA101">RANK(C100,Rater5B,0)+((COUNT(Rater5B)+1-RANK(C100,Rater5B,0)-RANK(C100,Rater5B,1))/2)</f>
        <v>13</v>
      </c>
      <c r="D101" s="28">
        <f t="shared" si="62"/>
        <v>13</v>
      </c>
      <c r="E101" s="28">
        <f t="shared" si="62"/>
        <v>13</v>
      </c>
      <c r="F101" s="28">
        <f t="shared" si="62"/>
        <v>13</v>
      </c>
      <c r="G101" s="28">
        <f t="shared" si="62"/>
        <v>13</v>
      </c>
      <c r="H101" s="28">
        <f t="shared" si="62"/>
        <v>13</v>
      </c>
      <c r="I101" s="28">
        <f t="shared" si="62"/>
        <v>13</v>
      </c>
      <c r="J101" s="28">
        <f t="shared" si="62"/>
        <v>13</v>
      </c>
      <c r="K101" s="28">
        <f t="shared" si="62"/>
        <v>13</v>
      </c>
      <c r="L101" s="28">
        <f t="shared" si="62"/>
        <v>13</v>
      </c>
      <c r="M101" s="28">
        <f t="shared" si="62"/>
        <v>13</v>
      </c>
      <c r="N101" s="28">
        <f t="shared" si="62"/>
        <v>13</v>
      </c>
      <c r="O101" s="28">
        <f t="shared" si="62"/>
        <v>13</v>
      </c>
      <c r="P101" s="28">
        <f t="shared" si="62"/>
        <v>13</v>
      </c>
      <c r="Q101" s="28">
        <f t="shared" si="62"/>
        <v>13</v>
      </c>
      <c r="R101" s="28">
        <f t="shared" si="62"/>
        <v>13</v>
      </c>
      <c r="S101" s="28">
        <f t="shared" si="62"/>
        <v>13</v>
      </c>
      <c r="T101" s="28">
        <f t="shared" si="62"/>
        <v>13</v>
      </c>
      <c r="U101" s="28">
        <f t="shared" si="62"/>
        <v>13</v>
      </c>
      <c r="V101" s="28">
        <f t="shared" si="62"/>
        <v>13</v>
      </c>
      <c r="W101" s="28">
        <f t="shared" si="62"/>
        <v>13</v>
      </c>
      <c r="X101" s="28">
        <f t="shared" si="62"/>
        <v>13</v>
      </c>
      <c r="Y101" s="28">
        <f t="shared" si="62"/>
        <v>13</v>
      </c>
      <c r="Z101" s="28">
        <f t="shared" si="62"/>
        <v>13</v>
      </c>
      <c r="AA101" s="28">
        <f t="shared" si="62"/>
        <v>13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27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</row>
    <row r="107" spans="1:27" ht="14.25">
      <c r="A107" t="s">
        <v>0</v>
      </c>
      <c r="C107" s="14">
        <f aca="true" t="shared" si="63" ref="C107:AA107">IF(Rater_1B=TRUE,C81,0)</f>
        <v>14.5</v>
      </c>
      <c r="D107" s="14">
        <f t="shared" si="63"/>
        <v>14.5</v>
      </c>
      <c r="E107" s="14">
        <f t="shared" si="63"/>
        <v>1</v>
      </c>
      <c r="F107" s="14">
        <f t="shared" si="63"/>
        <v>2</v>
      </c>
      <c r="G107" s="14">
        <f t="shared" si="63"/>
        <v>3</v>
      </c>
      <c r="H107" s="14">
        <f t="shared" si="63"/>
        <v>14.5</v>
      </c>
      <c r="I107" s="14">
        <f t="shared" si="63"/>
        <v>14.5</v>
      </c>
      <c r="J107" s="14">
        <f t="shared" si="63"/>
        <v>14.5</v>
      </c>
      <c r="K107" s="14">
        <f t="shared" si="63"/>
        <v>14.5</v>
      </c>
      <c r="L107" s="14">
        <f t="shared" si="63"/>
        <v>14.5</v>
      </c>
      <c r="M107" s="14">
        <f t="shared" si="63"/>
        <v>14.5</v>
      </c>
      <c r="N107" s="14">
        <f t="shared" si="63"/>
        <v>14.5</v>
      </c>
      <c r="O107" s="14">
        <f t="shared" si="63"/>
        <v>14.5</v>
      </c>
      <c r="P107" s="14">
        <f t="shared" si="63"/>
        <v>14.5</v>
      </c>
      <c r="Q107" s="14">
        <f t="shared" si="63"/>
        <v>14.5</v>
      </c>
      <c r="R107" s="14">
        <f t="shared" si="63"/>
        <v>14.5</v>
      </c>
      <c r="S107" s="14">
        <f t="shared" si="63"/>
        <v>14.5</v>
      </c>
      <c r="T107" s="14">
        <f t="shared" si="63"/>
        <v>14.5</v>
      </c>
      <c r="U107" s="14">
        <f t="shared" si="63"/>
        <v>14.5</v>
      </c>
      <c r="V107" s="14">
        <f t="shared" si="63"/>
        <v>14.5</v>
      </c>
      <c r="W107" s="14">
        <f t="shared" si="63"/>
        <v>14.5</v>
      </c>
      <c r="X107" s="14">
        <f t="shared" si="63"/>
        <v>14.5</v>
      </c>
      <c r="Y107" s="14">
        <f t="shared" si="63"/>
        <v>14.5</v>
      </c>
      <c r="Z107" s="14">
        <f t="shared" si="63"/>
        <v>14.5</v>
      </c>
      <c r="AA107" s="14">
        <f t="shared" si="63"/>
        <v>14.5</v>
      </c>
    </row>
    <row r="108" spans="1:27" ht="14.25">
      <c r="A108" t="s">
        <v>2</v>
      </c>
      <c r="C108" s="14">
        <f aca="true" t="shared" si="64" ref="C108:AA108">IF(Rater_2B=TRUE,C86,0)</f>
        <v>14.5</v>
      </c>
      <c r="D108" s="14">
        <f t="shared" si="64"/>
        <v>14.5</v>
      </c>
      <c r="E108" s="14">
        <f t="shared" si="64"/>
        <v>1</v>
      </c>
      <c r="F108" s="14">
        <f t="shared" si="64"/>
        <v>2</v>
      </c>
      <c r="G108" s="14">
        <f t="shared" si="64"/>
        <v>3</v>
      </c>
      <c r="H108" s="14">
        <f t="shared" si="64"/>
        <v>14.5</v>
      </c>
      <c r="I108" s="14">
        <f t="shared" si="64"/>
        <v>14.5</v>
      </c>
      <c r="J108" s="14">
        <f t="shared" si="64"/>
        <v>14.5</v>
      </c>
      <c r="K108" s="14">
        <f t="shared" si="64"/>
        <v>14.5</v>
      </c>
      <c r="L108" s="14">
        <f t="shared" si="64"/>
        <v>14.5</v>
      </c>
      <c r="M108" s="14">
        <f t="shared" si="64"/>
        <v>14.5</v>
      </c>
      <c r="N108" s="14">
        <f t="shared" si="64"/>
        <v>14.5</v>
      </c>
      <c r="O108" s="14">
        <f t="shared" si="64"/>
        <v>14.5</v>
      </c>
      <c r="P108" s="14">
        <f t="shared" si="64"/>
        <v>14.5</v>
      </c>
      <c r="Q108" s="14">
        <f t="shared" si="64"/>
        <v>14.5</v>
      </c>
      <c r="R108" s="14">
        <f t="shared" si="64"/>
        <v>14.5</v>
      </c>
      <c r="S108" s="14">
        <f t="shared" si="64"/>
        <v>14.5</v>
      </c>
      <c r="T108" s="14">
        <f t="shared" si="64"/>
        <v>14.5</v>
      </c>
      <c r="U108" s="14">
        <f t="shared" si="64"/>
        <v>14.5</v>
      </c>
      <c r="V108" s="14">
        <f t="shared" si="64"/>
        <v>14.5</v>
      </c>
      <c r="W108" s="14">
        <f t="shared" si="64"/>
        <v>14.5</v>
      </c>
      <c r="X108" s="14">
        <f t="shared" si="64"/>
        <v>14.5</v>
      </c>
      <c r="Y108" s="14">
        <f t="shared" si="64"/>
        <v>14.5</v>
      </c>
      <c r="Z108" s="14">
        <f t="shared" si="64"/>
        <v>14.5</v>
      </c>
      <c r="AA108" s="14">
        <f t="shared" si="64"/>
        <v>14.5</v>
      </c>
    </row>
    <row r="109" spans="1:27" ht="14.25">
      <c r="A109" t="s">
        <v>5</v>
      </c>
      <c r="C109" s="14">
        <f aca="true" t="shared" si="65" ref="C109:AA109">IF(Rater_3B=TRUE,C91,0)</f>
        <v>14.5</v>
      </c>
      <c r="D109" s="14">
        <f t="shared" si="65"/>
        <v>14.5</v>
      </c>
      <c r="E109" s="14">
        <f t="shared" si="65"/>
        <v>1</v>
      </c>
      <c r="F109" s="14">
        <f t="shared" si="65"/>
        <v>2</v>
      </c>
      <c r="G109" s="14">
        <f t="shared" si="65"/>
        <v>3</v>
      </c>
      <c r="H109" s="14">
        <f t="shared" si="65"/>
        <v>14.5</v>
      </c>
      <c r="I109" s="14">
        <f t="shared" si="65"/>
        <v>14.5</v>
      </c>
      <c r="J109" s="14">
        <f t="shared" si="65"/>
        <v>14.5</v>
      </c>
      <c r="K109" s="14">
        <f t="shared" si="65"/>
        <v>14.5</v>
      </c>
      <c r="L109" s="14">
        <f t="shared" si="65"/>
        <v>14.5</v>
      </c>
      <c r="M109" s="14">
        <f t="shared" si="65"/>
        <v>14.5</v>
      </c>
      <c r="N109" s="14">
        <f t="shared" si="65"/>
        <v>14.5</v>
      </c>
      <c r="O109" s="14">
        <f t="shared" si="65"/>
        <v>14.5</v>
      </c>
      <c r="P109" s="14">
        <f t="shared" si="65"/>
        <v>14.5</v>
      </c>
      <c r="Q109" s="14">
        <f t="shared" si="65"/>
        <v>14.5</v>
      </c>
      <c r="R109" s="14">
        <f t="shared" si="65"/>
        <v>14.5</v>
      </c>
      <c r="S109" s="14">
        <f t="shared" si="65"/>
        <v>14.5</v>
      </c>
      <c r="T109" s="14">
        <f t="shared" si="65"/>
        <v>14.5</v>
      </c>
      <c r="U109" s="14">
        <f t="shared" si="65"/>
        <v>14.5</v>
      </c>
      <c r="V109" s="14">
        <f t="shared" si="65"/>
        <v>14.5</v>
      </c>
      <c r="W109" s="14">
        <f t="shared" si="65"/>
        <v>14.5</v>
      </c>
      <c r="X109" s="14">
        <f t="shared" si="65"/>
        <v>14.5</v>
      </c>
      <c r="Y109" s="14">
        <f t="shared" si="65"/>
        <v>14.5</v>
      </c>
      <c r="Z109" s="14">
        <f t="shared" si="65"/>
        <v>14.5</v>
      </c>
      <c r="AA109" s="14">
        <f t="shared" si="65"/>
        <v>14.5</v>
      </c>
    </row>
    <row r="110" spans="1:27" ht="14.25">
      <c r="A110" t="s">
        <v>7</v>
      </c>
      <c r="C110" s="14">
        <f aca="true" t="shared" si="66" ref="C110:AA110">IF(Rater_4B=TRUE,C96,0)</f>
        <v>14.5</v>
      </c>
      <c r="D110" s="14">
        <f t="shared" si="66"/>
        <v>14.5</v>
      </c>
      <c r="E110" s="14">
        <f t="shared" si="66"/>
        <v>1</v>
      </c>
      <c r="F110" s="14">
        <f t="shared" si="66"/>
        <v>2</v>
      </c>
      <c r="G110" s="14">
        <f t="shared" si="66"/>
        <v>3</v>
      </c>
      <c r="H110" s="14">
        <f t="shared" si="66"/>
        <v>14.5</v>
      </c>
      <c r="I110" s="14">
        <f t="shared" si="66"/>
        <v>14.5</v>
      </c>
      <c r="J110" s="14">
        <f t="shared" si="66"/>
        <v>14.5</v>
      </c>
      <c r="K110" s="14">
        <f t="shared" si="66"/>
        <v>14.5</v>
      </c>
      <c r="L110" s="14">
        <f t="shared" si="66"/>
        <v>14.5</v>
      </c>
      <c r="M110" s="14">
        <f t="shared" si="66"/>
        <v>14.5</v>
      </c>
      <c r="N110" s="14">
        <f t="shared" si="66"/>
        <v>14.5</v>
      </c>
      <c r="O110" s="14">
        <f t="shared" si="66"/>
        <v>14.5</v>
      </c>
      <c r="P110" s="14">
        <f t="shared" si="66"/>
        <v>14.5</v>
      </c>
      <c r="Q110" s="14">
        <f t="shared" si="66"/>
        <v>14.5</v>
      </c>
      <c r="R110" s="14">
        <f t="shared" si="66"/>
        <v>14.5</v>
      </c>
      <c r="S110" s="14">
        <f t="shared" si="66"/>
        <v>14.5</v>
      </c>
      <c r="T110" s="14">
        <f t="shared" si="66"/>
        <v>14.5</v>
      </c>
      <c r="U110" s="14">
        <f t="shared" si="66"/>
        <v>14.5</v>
      </c>
      <c r="V110" s="14">
        <f t="shared" si="66"/>
        <v>14.5</v>
      </c>
      <c r="W110" s="14">
        <f t="shared" si="66"/>
        <v>14.5</v>
      </c>
      <c r="X110" s="14">
        <f t="shared" si="66"/>
        <v>14.5</v>
      </c>
      <c r="Y110" s="14">
        <f t="shared" si="66"/>
        <v>14.5</v>
      </c>
      <c r="Z110" s="14">
        <f t="shared" si="66"/>
        <v>14.5</v>
      </c>
      <c r="AA110" s="14">
        <f t="shared" si="66"/>
        <v>14.5</v>
      </c>
    </row>
    <row r="111" spans="1:27" ht="14.25">
      <c r="A111" t="s">
        <v>78</v>
      </c>
      <c r="C111" s="14">
        <f aca="true" t="shared" si="67" ref="C111:AA111">IF(Rater_5B=TRUE,C101,0)</f>
        <v>0</v>
      </c>
      <c r="D111" s="14">
        <f t="shared" si="67"/>
        <v>0</v>
      </c>
      <c r="E111" s="14">
        <f t="shared" si="67"/>
        <v>0</v>
      </c>
      <c r="F111" s="14">
        <f t="shared" si="67"/>
        <v>0</v>
      </c>
      <c r="G111" s="14">
        <f t="shared" si="67"/>
        <v>0</v>
      </c>
      <c r="H111" s="14">
        <f t="shared" si="67"/>
        <v>0</v>
      </c>
      <c r="I111" s="14">
        <f t="shared" si="67"/>
        <v>0</v>
      </c>
      <c r="J111" s="14">
        <f t="shared" si="67"/>
        <v>0</v>
      </c>
      <c r="K111" s="14">
        <f t="shared" si="67"/>
        <v>0</v>
      </c>
      <c r="L111" s="14">
        <f t="shared" si="67"/>
        <v>0</v>
      </c>
      <c r="M111" s="14">
        <f t="shared" si="67"/>
        <v>0</v>
      </c>
      <c r="N111" s="14">
        <f t="shared" si="67"/>
        <v>0</v>
      </c>
      <c r="O111" s="14">
        <f t="shared" si="67"/>
        <v>0</v>
      </c>
      <c r="P111" s="14">
        <f t="shared" si="67"/>
        <v>0</v>
      </c>
      <c r="Q111" s="14">
        <f t="shared" si="67"/>
        <v>0</v>
      </c>
      <c r="R111" s="14">
        <f t="shared" si="67"/>
        <v>0</v>
      </c>
      <c r="S111" s="14">
        <f t="shared" si="67"/>
        <v>0</v>
      </c>
      <c r="T111" s="14">
        <f t="shared" si="67"/>
        <v>0</v>
      </c>
      <c r="U111" s="14">
        <f t="shared" si="67"/>
        <v>0</v>
      </c>
      <c r="V111" s="14">
        <f t="shared" si="67"/>
        <v>0</v>
      </c>
      <c r="W111" s="14">
        <f t="shared" si="67"/>
        <v>0</v>
      </c>
      <c r="X111" s="14">
        <f t="shared" si="67"/>
        <v>0</v>
      </c>
      <c r="Y111" s="14">
        <f t="shared" si="67"/>
        <v>0</v>
      </c>
      <c r="Z111" s="14">
        <f t="shared" si="67"/>
        <v>0</v>
      </c>
      <c r="AA111" s="14">
        <f t="shared" si="67"/>
        <v>0</v>
      </c>
    </row>
    <row r="112" ht="14.25">
      <c r="E112" s="6"/>
    </row>
    <row r="113" spans="1:27" ht="14.25">
      <c r="A113" s="6"/>
      <c r="B113" s="9" t="s">
        <v>16</v>
      </c>
      <c r="C113" s="29">
        <f>SUM(C107:C111)</f>
        <v>58</v>
      </c>
      <c r="D113" s="29">
        <f aca="true" t="shared" si="68" ref="D113:AA113">SUM(D107:D111)</f>
        <v>58</v>
      </c>
      <c r="E113" s="29">
        <f t="shared" si="68"/>
        <v>4</v>
      </c>
      <c r="F113" s="29">
        <f t="shared" si="68"/>
        <v>8</v>
      </c>
      <c r="G113" s="29">
        <f t="shared" si="68"/>
        <v>12</v>
      </c>
      <c r="H113" s="29">
        <f t="shared" si="68"/>
        <v>58</v>
      </c>
      <c r="I113" s="29">
        <f t="shared" si="68"/>
        <v>58</v>
      </c>
      <c r="J113" s="29">
        <f t="shared" si="68"/>
        <v>58</v>
      </c>
      <c r="K113" s="29">
        <f t="shared" si="68"/>
        <v>58</v>
      </c>
      <c r="L113" s="29">
        <f t="shared" si="68"/>
        <v>58</v>
      </c>
      <c r="M113" s="29">
        <f t="shared" si="68"/>
        <v>58</v>
      </c>
      <c r="N113" s="29">
        <f t="shared" si="68"/>
        <v>58</v>
      </c>
      <c r="O113" s="29">
        <f t="shared" si="68"/>
        <v>58</v>
      </c>
      <c r="P113" s="29">
        <f t="shared" si="68"/>
        <v>58</v>
      </c>
      <c r="Q113" s="29">
        <f t="shared" si="68"/>
        <v>58</v>
      </c>
      <c r="R113" s="29">
        <f t="shared" si="68"/>
        <v>58</v>
      </c>
      <c r="S113" s="29">
        <f t="shared" si="68"/>
        <v>58</v>
      </c>
      <c r="T113" s="29">
        <f t="shared" si="68"/>
        <v>58</v>
      </c>
      <c r="U113" s="29">
        <f t="shared" si="68"/>
        <v>58</v>
      </c>
      <c r="V113" s="29">
        <f t="shared" si="68"/>
        <v>58</v>
      </c>
      <c r="W113" s="29">
        <f t="shared" si="68"/>
        <v>58</v>
      </c>
      <c r="X113" s="29">
        <f t="shared" si="68"/>
        <v>58</v>
      </c>
      <c r="Y113" s="29">
        <f t="shared" si="68"/>
        <v>58</v>
      </c>
      <c r="Z113" s="29">
        <f t="shared" si="68"/>
        <v>58</v>
      </c>
      <c r="AA113" s="29">
        <f t="shared" si="68"/>
        <v>58</v>
      </c>
    </row>
    <row r="114" spans="3:6" ht="14.25">
      <c r="C114" s="24"/>
      <c r="D114" s="24"/>
      <c r="E114" s="25"/>
      <c r="F114" s="24"/>
    </row>
    <row r="115" spans="1:27" ht="14.25">
      <c r="A115" s="1" t="s">
        <v>31</v>
      </c>
      <c r="B115" s="1"/>
      <c r="C115" s="29">
        <f aca="true" t="shared" si="69" ref="C115:AA115">RANK(C113,Interview_rank,1)+((COUNT(Interview_rank)+1-RANK(C113,Interview_rank,0)-RANK(C113,Interview_rank,1))/2)</f>
        <v>14.5</v>
      </c>
      <c r="D115" s="29">
        <f t="shared" si="69"/>
        <v>14.5</v>
      </c>
      <c r="E115" s="29">
        <f t="shared" si="69"/>
        <v>1</v>
      </c>
      <c r="F115" s="29">
        <f t="shared" si="69"/>
        <v>2</v>
      </c>
      <c r="G115" s="29">
        <f t="shared" si="69"/>
        <v>3</v>
      </c>
      <c r="H115" s="29">
        <f t="shared" si="69"/>
        <v>14.5</v>
      </c>
      <c r="I115" s="29">
        <f t="shared" si="69"/>
        <v>14.5</v>
      </c>
      <c r="J115" s="29">
        <f t="shared" si="69"/>
        <v>14.5</v>
      </c>
      <c r="K115" s="29">
        <f t="shared" si="69"/>
        <v>14.5</v>
      </c>
      <c r="L115" s="29">
        <f t="shared" si="69"/>
        <v>14.5</v>
      </c>
      <c r="M115" s="29">
        <f t="shared" si="69"/>
        <v>14.5</v>
      </c>
      <c r="N115" s="29">
        <f t="shared" si="69"/>
        <v>14.5</v>
      </c>
      <c r="O115" s="29">
        <f t="shared" si="69"/>
        <v>14.5</v>
      </c>
      <c r="P115" s="29">
        <f t="shared" si="69"/>
        <v>14.5</v>
      </c>
      <c r="Q115" s="29">
        <f t="shared" si="69"/>
        <v>14.5</v>
      </c>
      <c r="R115" s="29">
        <f t="shared" si="69"/>
        <v>14.5</v>
      </c>
      <c r="S115" s="29">
        <f t="shared" si="69"/>
        <v>14.5</v>
      </c>
      <c r="T115" s="29">
        <f t="shared" si="69"/>
        <v>14.5</v>
      </c>
      <c r="U115" s="29">
        <f t="shared" si="69"/>
        <v>14.5</v>
      </c>
      <c r="V115" s="29">
        <f t="shared" si="69"/>
        <v>14.5</v>
      </c>
      <c r="W115" s="29">
        <f t="shared" si="69"/>
        <v>14.5</v>
      </c>
      <c r="X115" s="29">
        <f t="shared" si="69"/>
        <v>14.5</v>
      </c>
      <c r="Y115" s="29">
        <f t="shared" si="69"/>
        <v>14.5</v>
      </c>
      <c r="Z115" s="29">
        <f t="shared" si="69"/>
        <v>14.5</v>
      </c>
      <c r="AA115" s="29">
        <f t="shared" si="69"/>
        <v>14.5</v>
      </c>
    </row>
    <row r="116" ht="14.25">
      <c r="E116" s="6"/>
    </row>
    <row r="117" spans="1:27" ht="15" thickBot="1">
      <c r="A117" s="78" t="s">
        <v>34</v>
      </c>
      <c r="B117" s="78"/>
      <c r="C117" s="78"/>
      <c r="D117" s="78"/>
      <c r="E117" s="78"/>
      <c r="F117" s="78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</row>
    <row r="118" spans="1:27" ht="14.25">
      <c r="A118" s="26" t="s">
        <v>23</v>
      </c>
      <c r="B118" s="26"/>
      <c r="C118" s="27">
        <f>C80+C85+C90+C95+C100</f>
        <v>0</v>
      </c>
      <c r="D118" s="27">
        <f aca="true" t="shared" si="70" ref="D118:AA118">D80+D85+D90+D95+D100</f>
        <v>0</v>
      </c>
      <c r="E118" s="27">
        <f t="shared" si="70"/>
        <v>404</v>
      </c>
      <c r="F118" s="27">
        <f t="shared" si="70"/>
        <v>384</v>
      </c>
      <c r="G118" s="27">
        <f t="shared" si="70"/>
        <v>363</v>
      </c>
      <c r="H118" s="27">
        <f t="shared" si="70"/>
        <v>0</v>
      </c>
      <c r="I118" s="27">
        <f t="shared" si="70"/>
        <v>0</v>
      </c>
      <c r="J118" s="27">
        <f t="shared" si="70"/>
        <v>0</v>
      </c>
      <c r="K118" s="27">
        <f t="shared" si="70"/>
        <v>0</v>
      </c>
      <c r="L118" s="27">
        <f t="shared" si="70"/>
        <v>0</v>
      </c>
      <c r="M118" s="27">
        <f t="shared" si="70"/>
        <v>0</v>
      </c>
      <c r="N118" s="27">
        <f t="shared" si="70"/>
        <v>0</v>
      </c>
      <c r="O118" s="27">
        <f t="shared" si="70"/>
        <v>0</v>
      </c>
      <c r="P118" s="27">
        <f t="shared" si="70"/>
        <v>0</v>
      </c>
      <c r="Q118" s="27">
        <f t="shared" si="70"/>
        <v>0</v>
      </c>
      <c r="R118" s="27">
        <f t="shared" si="70"/>
        <v>0</v>
      </c>
      <c r="S118" s="27">
        <f t="shared" si="70"/>
        <v>0</v>
      </c>
      <c r="T118" s="27">
        <f t="shared" si="70"/>
        <v>0</v>
      </c>
      <c r="U118" s="27">
        <f t="shared" si="70"/>
        <v>0</v>
      </c>
      <c r="V118" s="27">
        <f t="shared" si="70"/>
        <v>0</v>
      </c>
      <c r="W118" s="27">
        <f t="shared" si="70"/>
        <v>0</v>
      </c>
      <c r="X118" s="27">
        <f t="shared" si="70"/>
        <v>0</v>
      </c>
      <c r="Y118" s="27">
        <f t="shared" si="70"/>
        <v>0</v>
      </c>
      <c r="Z118" s="27">
        <f t="shared" si="70"/>
        <v>0</v>
      </c>
      <c r="AA118" s="27">
        <f t="shared" si="70"/>
        <v>0</v>
      </c>
    </row>
    <row r="119" spans="1:27" ht="14.25">
      <c r="A119" s="26" t="s">
        <v>25</v>
      </c>
      <c r="B119" s="26"/>
      <c r="C119" s="27">
        <f aca="true" t="shared" si="71" ref="C119:AA119">RANK(C118,Total_score2,0)</f>
        <v>4</v>
      </c>
      <c r="D119" s="27">
        <f t="shared" si="71"/>
        <v>4</v>
      </c>
      <c r="E119" s="27">
        <f t="shared" si="71"/>
        <v>1</v>
      </c>
      <c r="F119" s="27">
        <f t="shared" si="71"/>
        <v>2</v>
      </c>
      <c r="G119" s="27">
        <f t="shared" si="71"/>
        <v>3</v>
      </c>
      <c r="H119" s="27">
        <f t="shared" si="71"/>
        <v>4</v>
      </c>
      <c r="I119" s="27">
        <f t="shared" si="71"/>
        <v>4</v>
      </c>
      <c r="J119" s="27">
        <f t="shared" si="71"/>
        <v>4</v>
      </c>
      <c r="K119" s="27">
        <f t="shared" si="71"/>
        <v>4</v>
      </c>
      <c r="L119" s="27">
        <f t="shared" si="71"/>
        <v>4</v>
      </c>
      <c r="M119" s="27">
        <f t="shared" si="71"/>
        <v>4</v>
      </c>
      <c r="N119" s="27">
        <f t="shared" si="71"/>
        <v>4</v>
      </c>
      <c r="O119" s="27">
        <f t="shared" si="71"/>
        <v>4</v>
      </c>
      <c r="P119" s="27">
        <f t="shared" si="71"/>
        <v>4</v>
      </c>
      <c r="Q119" s="27">
        <f t="shared" si="71"/>
        <v>4</v>
      </c>
      <c r="R119" s="27">
        <f t="shared" si="71"/>
        <v>4</v>
      </c>
      <c r="S119" s="27">
        <f t="shared" si="71"/>
        <v>4</v>
      </c>
      <c r="T119" s="27">
        <f t="shared" si="71"/>
        <v>4</v>
      </c>
      <c r="U119" s="27">
        <f t="shared" si="71"/>
        <v>4</v>
      </c>
      <c r="V119" s="27">
        <f t="shared" si="71"/>
        <v>4</v>
      </c>
      <c r="W119" s="27">
        <f t="shared" si="71"/>
        <v>4</v>
      </c>
      <c r="X119" s="27">
        <f t="shared" si="71"/>
        <v>4</v>
      </c>
      <c r="Y119" s="27">
        <f t="shared" si="71"/>
        <v>4</v>
      </c>
      <c r="Z119" s="27">
        <f t="shared" si="71"/>
        <v>4</v>
      </c>
      <c r="AA119" s="27">
        <f t="shared" si="71"/>
        <v>4</v>
      </c>
    </row>
    <row r="120" spans="1:27" ht="14.25">
      <c r="A120" s="26" t="s">
        <v>24</v>
      </c>
      <c r="B120" s="26"/>
      <c r="C120" s="27">
        <f aca="true" t="shared" si="72" ref="C120:AA120">C118/Raters_int</f>
        <v>0</v>
      </c>
      <c r="D120" s="27">
        <f t="shared" si="72"/>
        <v>0</v>
      </c>
      <c r="E120" s="27">
        <f t="shared" si="72"/>
        <v>101</v>
      </c>
      <c r="F120" s="27">
        <f t="shared" si="72"/>
        <v>96</v>
      </c>
      <c r="G120" s="27">
        <f t="shared" si="72"/>
        <v>90.75</v>
      </c>
      <c r="H120" s="27">
        <f t="shared" si="72"/>
        <v>0</v>
      </c>
      <c r="I120" s="27">
        <f t="shared" si="72"/>
        <v>0</v>
      </c>
      <c r="J120" s="27">
        <f t="shared" si="72"/>
        <v>0</v>
      </c>
      <c r="K120" s="27">
        <f t="shared" si="72"/>
        <v>0</v>
      </c>
      <c r="L120" s="27">
        <f t="shared" si="72"/>
        <v>0</v>
      </c>
      <c r="M120" s="27">
        <f t="shared" si="72"/>
        <v>0</v>
      </c>
      <c r="N120" s="27">
        <f t="shared" si="72"/>
        <v>0</v>
      </c>
      <c r="O120" s="27">
        <f t="shared" si="72"/>
        <v>0</v>
      </c>
      <c r="P120" s="27">
        <f t="shared" si="72"/>
        <v>0</v>
      </c>
      <c r="Q120" s="27">
        <f t="shared" si="72"/>
        <v>0</v>
      </c>
      <c r="R120" s="27">
        <f t="shared" si="72"/>
        <v>0</v>
      </c>
      <c r="S120" s="27">
        <f t="shared" si="72"/>
        <v>0</v>
      </c>
      <c r="T120" s="27">
        <f t="shared" si="72"/>
        <v>0</v>
      </c>
      <c r="U120" s="27">
        <f t="shared" si="72"/>
        <v>0</v>
      </c>
      <c r="V120" s="27">
        <f t="shared" si="72"/>
        <v>0</v>
      </c>
      <c r="W120" s="27">
        <f t="shared" si="72"/>
        <v>0</v>
      </c>
      <c r="X120" s="27">
        <f t="shared" si="72"/>
        <v>0</v>
      </c>
      <c r="Y120" s="27">
        <f t="shared" si="72"/>
        <v>0</v>
      </c>
      <c r="Z120" s="27">
        <f t="shared" si="72"/>
        <v>0</v>
      </c>
      <c r="AA120" s="27">
        <f t="shared" si="72"/>
        <v>0</v>
      </c>
    </row>
    <row r="121" spans="1:27" ht="14.25">
      <c r="A121" s="26" t="s">
        <v>26</v>
      </c>
      <c r="B121" s="26"/>
      <c r="C121" s="27">
        <f aca="true" t="shared" si="73" ref="C121:AA121">RANK(C120,AVG_Score2,0)</f>
        <v>4</v>
      </c>
      <c r="D121" s="27">
        <f t="shared" si="73"/>
        <v>4</v>
      </c>
      <c r="E121" s="27">
        <f t="shared" si="73"/>
        <v>1</v>
      </c>
      <c r="F121" s="27">
        <f t="shared" si="73"/>
        <v>2</v>
      </c>
      <c r="G121" s="27">
        <f t="shared" si="73"/>
        <v>3</v>
      </c>
      <c r="H121" s="27">
        <f t="shared" si="73"/>
        <v>4</v>
      </c>
      <c r="I121" s="27">
        <f t="shared" si="73"/>
        <v>4</v>
      </c>
      <c r="J121" s="27">
        <f t="shared" si="73"/>
        <v>4</v>
      </c>
      <c r="K121" s="27">
        <f t="shared" si="73"/>
        <v>4</v>
      </c>
      <c r="L121" s="27">
        <f t="shared" si="73"/>
        <v>4</v>
      </c>
      <c r="M121" s="27">
        <f t="shared" si="73"/>
        <v>4</v>
      </c>
      <c r="N121" s="27">
        <f t="shared" si="73"/>
        <v>4</v>
      </c>
      <c r="O121" s="27">
        <f t="shared" si="73"/>
        <v>4</v>
      </c>
      <c r="P121" s="27">
        <f t="shared" si="73"/>
        <v>4</v>
      </c>
      <c r="Q121" s="27">
        <f t="shared" si="73"/>
        <v>4</v>
      </c>
      <c r="R121" s="27">
        <f t="shared" si="73"/>
        <v>4</v>
      </c>
      <c r="S121" s="27">
        <f t="shared" si="73"/>
        <v>4</v>
      </c>
      <c r="T121" s="27">
        <f t="shared" si="73"/>
        <v>4</v>
      </c>
      <c r="U121" s="27">
        <f t="shared" si="73"/>
        <v>4</v>
      </c>
      <c r="V121" s="27">
        <f t="shared" si="73"/>
        <v>4</v>
      </c>
      <c r="W121" s="27">
        <f t="shared" si="73"/>
        <v>4</v>
      </c>
      <c r="X121" s="27">
        <f t="shared" si="73"/>
        <v>4</v>
      </c>
      <c r="Y121" s="27">
        <f t="shared" si="73"/>
        <v>4</v>
      </c>
      <c r="Z121" s="27">
        <f t="shared" si="73"/>
        <v>4</v>
      </c>
      <c r="AA121" s="27">
        <f t="shared" si="73"/>
        <v>4</v>
      </c>
    </row>
    <row r="123" spans="1:27" ht="15" thickBot="1">
      <c r="A123" s="78" t="s">
        <v>35</v>
      </c>
      <c r="B123" s="78"/>
      <c r="C123" s="78"/>
      <c r="D123" s="78"/>
      <c r="E123" s="78"/>
      <c r="F123" s="78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</row>
    <row r="124" spans="1:27" ht="14.25">
      <c r="A124" s="26" t="s">
        <v>23</v>
      </c>
      <c r="B124" s="26"/>
      <c r="C124" s="27">
        <f aca="true" t="shared" si="74" ref="C124:AA124">C70+C118</f>
        <v>384</v>
      </c>
      <c r="D124" s="27">
        <f t="shared" si="74"/>
        <v>351</v>
      </c>
      <c r="E124" s="27">
        <f t="shared" si="74"/>
        <v>828</v>
      </c>
      <c r="F124" s="27">
        <f t="shared" si="74"/>
        <v>793</v>
      </c>
      <c r="G124" s="27">
        <f t="shared" si="74"/>
        <v>764</v>
      </c>
      <c r="H124" s="27">
        <f t="shared" si="74"/>
        <v>40</v>
      </c>
      <c r="I124" s="27">
        <f t="shared" si="74"/>
        <v>40</v>
      </c>
      <c r="J124" s="27">
        <f t="shared" si="74"/>
        <v>40</v>
      </c>
      <c r="K124" s="27">
        <f t="shared" si="74"/>
        <v>40</v>
      </c>
      <c r="L124" s="27">
        <f t="shared" si="74"/>
        <v>40</v>
      </c>
      <c r="M124" s="27">
        <f t="shared" si="74"/>
        <v>40</v>
      </c>
      <c r="N124" s="27">
        <f t="shared" si="74"/>
        <v>40</v>
      </c>
      <c r="O124" s="27">
        <f t="shared" si="74"/>
        <v>40</v>
      </c>
      <c r="P124" s="27">
        <f t="shared" si="74"/>
        <v>40</v>
      </c>
      <c r="Q124" s="27">
        <f t="shared" si="74"/>
        <v>40</v>
      </c>
      <c r="R124" s="27">
        <f t="shared" si="74"/>
        <v>40</v>
      </c>
      <c r="S124" s="27">
        <f t="shared" si="74"/>
        <v>40</v>
      </c>
      <c r="T124" s="27">
        <f t="shared" si="74"/>
        <v>40</v>
      </c>
      <c r="U124" s="27">
        <f t="shared" si="74"/>
        <v>40</v>
      </c>
      <c r="V124" s="27">
        <f t="shared" si="74"/>
        <v>40</v>
      </c>
      <c r="W124" s="27">
        <f t="shared" si="74"/>
        <v>40</v>
      </c>
      <c r="X124" s="27">
        <f t="shared" si="74"/>
        <v>40</v>
      </c>
      <c r="Y124" s="27">
        <f t="shared" si="74"/>
        <v>40</v>
      </c>
      <c r="Z124" s="27">
        <f t="shared" si="74"/>
        <v>40</v>
      </c>
      <c r="AA124" s="27">
        <f t="shared" si="74"/>
        <v>40</v>
      </c>
    </row>
    <row r="125" spans="1:27" s="10" customFormat="1" ht="14.25">
      <c r="A125" s="26" t="s">
        <v>25</v>
      </c>
      <c r="B125" s="26"/>
      <c r="C125" s="27">
        <f aca="true" t="shared" si="75" ref="C125:AA125">RANK(C124,Total_score3,0)</f>
        <v>4</v>
      </c>
      <c r="D125" s="27">
        <f t="shared" si="75"/>
        <v>5</v>
      </c>
      <c r="E125" s="27">
        <f t="shared" si="75"/>
        <v>1</v>
      </c>
      <c r="F125" s="27">
        <f t="shared" si="75"/>
        <v>2</v>
      </c>
      <c r="G125" s="27">
        <f t="shared" si="75"/>
        <v>3</v>
      </c>
      <c r="H125" s="27">
        <f t="shared" si="75"/>
        <v>6</v>
      </c>
      <c r="I125" s="27">
        <f t="shared" si="75"/>
        <v>6</v>
      </c>
      <c r="J125" s="27">
        <f t="shared" si="75"/>
        <v>6</v>
      </c>
      <c r="K125" s="27">
        <f t="shared" si="75"/>
        <v>6</v>
      </c>
      <c r="L125" s="27">
        <f t="shared" si="75"/>
        <v>6</v>
      </c>
      <c r="M125" s="27">
        <f t="shared" si="75"/>
        <v>6</v>
      </c>
      <c r="N125" s="27">
        <f t="shared" si="75"/>
        <v>6</v>
      </c>
      <c r="O125" s="27">
        <f t="shared" si="75"/>
        <v>6</v>
      </c>
      <c r="P125" s="27">
        <f t="shared" si="75"/>
        <v>6</v>
      </c>
      <c r="Q125" s="27">
        <f t="shared" si="75"/>
        <v>6</v>
      </c>
      <c r="R125" s="27">
        <f t="shared" si="75"/>
        <v>6</v>
      </c>
      <c r="S125" s="27">
        <f t="shared" si="75"/>
        <v>6</v>
      </c>
      <c r="T125" s="27">
        <f t="shared" si="75"/>
        <v>6</v>
      </c>
      <c r="U125" s="27">
        <f t="shared" si="75"/>
        <v>6</v>
      </c>
      <c r="V125" s="27">
        <f t="shared" si="75"/>
        <v>6</v>
      </c>
      <c r="W125" s="27">
        <f t="shared" si="75"/>
        <v>6</v>
      </c>
      <c r="X125" s="27">
        <f t="shared" si="75"/>
        <v>6</v>
      </c>
      <c r="Y125" s="27">
        <f t="shared" si="75"/>
        <v>6</v>
      </c>
      <c r="Z125" s="27">
        <f t="shared" si="75"/>
        <v>6</v>
      </c>
      <c r="AA125" s="27">
        <f t="shared" si="75"/>
        <v>6</v>
      </c>
    </row>
    <row r="126" spans="1:27" s="10" customFormat="1" ht="14.25">
      <c r="A126" s="26" t="s">
        <v>24</v>
      </c>
      <c r="B126" s="26"/>
      <c r="C126" s="27">
        <f aca="true" t="shared" si="76" ref="C126:AA126">C124/((Raters+Raters_int)/2)</f>
        <v>96</v>
      </c>
      <c r="D126" s="27">
        <f t="shared" si="76"/>
        <v>87.75</v>
      </c>
      <c r="E126" s="27">
        <f t="shared" si="76"/>
        <v>207</v>
      </c>
      <c r="F126" s="27">
        <f t="shared" si="76"/>
        <v>198.25</v>
      </c>
      <c r="G126" s="27">
        <f t="shared" si="76"/>
        <v>191</v>
      </c>
      <c r="H126" s="27">
        <f t="shared" si="76"/>
        <v>10</v>
      </c>
      <c r="I126" s="27">
        <f t="shared" si="76"/>
        <v>10</v>
      </c>
      <c r="J126" s="27">
        <f t="shared" si="76"/>
        <v>10</v>
      </c>
      <c r="K126" s="27">
        <f t="shared" si="76"/>
        <v>10</v>
      </c>
      <c r="L126" s="27">
        <f t="shared" si="76"/>
        <v>10</v>
      </c>
      <c r="M126" s="27">
        <f t="shared" si="76"/>
        <v>10</v>
      </c>
      <c r="N126" s="27">
        <f t="shared" si="76"/>
        <v>10</v>
      </c>
      <c r="O126" s="27">
        <f t="shared" si="76"/>
        <v>10</v>
      </c>
      <c r="P126" s="27">
        <f t="shared" si="76"/>
        <v>10</v>
      </c>
      <c r="Q126" s="27">
        <f t="shared" si="76"/>
        <v>10</v>
      </c>
      <c r="R126" s="27">
        <f t="shared" si="76"/>
        <v>10</v>
      </c>
      <c r="S126" s="27">
        <f t="shared" si="76"/>
        <v>10</v>
      </c>
      <c r="T126" s="27">
        <f t="shared" si="76"/>
        <v>10</v>
      </c>
      <c r="U126" s="27">
        <f t="shared" si="76"/>
        <v>10</v>
      </c>
      <c r="V126" s="27">
        <f t="shared" si="76"/>
        <v>10</v>
      </c>
      <c r="W126" s="27">
        <f t="shared" si="76"/>
        <v>10</v>
      </c>
      <c r="X126" s="27">
        <f t="shared" si="76"/>
        <v>10</v>
      </c>
      <c r="Y126" s="27">
        <f t="shared" si="76"/>
        <v>10</v>
      </c>
      <c r="Z126" s="27">
        <f t="shared" si="76"/>
        <v>10</v>
      </c>
      <c r="AA126" s="27">
        <f t="shared" si="76"/>
        <v>10</v>
      </c>
    </row>
    <row r="127" spans="1:27" ht="14.25">
      <c r="A127" s="26" t="s">
        <v>26</v>
      </c>
      <c r="B127" s="26"/>
      <c r="C127" s="27">
        <f aca="true" t="shared" si="77" ref="C127:AA127">RANK(C126,AVG_Score3,0)</f>
        <v>4</v>
      </c>
      <c r="D127" s="27">
        <f t="shared" si="77"/>
        <v>5</v>
      </c>
      <c r="E127" s="27">
        <f t="shared" si="77"/>
        <v>1</v>
      </c>
      <c r="F127" s="27">
        <f t="shared" si="77"/>
        <v>2</v>
      </c>
      <c r="G127" s="27">
        <f t="shared" si="77"/>
        <v>3</v>
      </c>
      <c r="H127" s="27">
        <f t="shared" si="77"/>
        <v>6</v>
      </c>
      <c r="I127" s="27">
        <f t="shared" si="77"/>
        <v>6</v>
      </c>
      <c r="J127" s="27">
        <f t="shared" si="77"/>
        <v>6</v>
      </c>
      <c r="K127" s="27">
        <f t="shared" si="77"/>
        <v>6</v>
      </c>
      <c r="L127" s="27">
        <f t="shared" si="77"/>
        <v>6</v>
      </c>
      <c r="M127" s="27">
        <f t="shared" si="77"/>
        <v>6</v>
      </c>
      <c r="N127" s="27">
        <f t="shared" si="77"/>
        <v>6</v>
      </c>
      <c r="O127" s="27">
        <f t="shared" si="77"/>
        <v>6</v>
      </c>
      <c r="P127" s="27">
        <f t="shared" si="77"/>
        <v>6</v>
      </c>
      <c r="Q127" s="27">
        <f t="shared" si="77"/>
        <v>6</v>
      </c>
      <c r="R127" s="27">
        <f t="shared" si="77"/>
        <v>6</v>
      </c>
      <c r="S127" s="27">
        <f t="shared" si="77"/>
        <v>6</v>
      </c>
      <c r="T127" s="27">
        <f t="shared" si="77"/>
        <v>6</v>
      </c>
      <c r="U127" s="27">
        <f t="shared" si="77"/>
        <v>6</v>
      </c>
      <c r="V127" s="27">
        <f t="shared" si="77"/>
        <v>6</v>
      </c>
      <c r="W127" s="27">
        <f t="shared" si="77"/>
        <v>6</v>
      </c>
      <c r="X127" s="27">
        <f t="shared" si="77"/>
        <v>6</v>
      </c>
      <c r="Y127" s="27">
        <f t="shared" si="77"/>
        <v>6</v>
      </c>
      <c r="Z127" s="27">
        <f t="shared" si="77"/>
        <v>6</v>
      </c>
      <c r="AA127" s="27">
        <f t="shared" si="77"/>
        <v>6</v>
      </c>
    </row>
    <row r="130" spans="1:7" ht="14.25">
      <c r="A130" s="77" t="s">
        <v>33</v>
      </c>
      <c r="B130" s="77"/>
      <c r="C130" s="77"/>
      <c r="D130" s="77"/>
      <c r="E130" s="77"/>
      <c r="F130" s="77"/>
      <c r="G130" s="77"/>
    </row>
    <row r="131" spans="1:27" ht="14.25">
      <c r="A131" s="10"/>
      <c r="B131" s="10"/>
      <c r="C131" s="10"/>
      <c r="D131" s="10"/>
      <c r="E131" s="10"/>
      <c r="F131" s="10"/>
      <c r="G131" s="10"/>
      <c r="H131" s="10"/>
      <c r="I131" s="10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10"/>
    </row>
    <row r="132" spans="1:27" ht="14.25">
      <c r="A132" s="10"/>
      <c r="B132" s="10"/>
      <c r="C132" s="21" t="str">
        <f>IF(C67=TRUE,C6,"N/A")</f>
        <v>N/A</v>
      </c>
      <c r="D132" s="21" t="str">
        <f aca="true" t="shared" si="78" ref="D132:AA132">IF(D67=TRUE,D6,"N/A")</f>
        <v>N/A</v>
      </c>
      <c r="E132" s="21" t="str">
        <f t="shared" si="78"/>
        <v>N/A</v>
      </c>
      <c r="F132" s="21" t="str">
        <f t="shared" si="78"/>
        <v>N/A</v>
      </c>
      <c r="G132" s="21" t="str">
        <f t="shared" si="78"/>
        <v>N/A</v>
      </c>
      <c r="H132" s="21" t="str">
        <f t="shared" si="78"/>
        <v>N/A</v>
      </c>
      <c r="I132" s="21" t="str">
        <f t="shared" si="78"/>
        <v>N/A</v>
      </c>
      <c r="J132" s="21" t="str">
        <f t="shared" si="78"/>
        <v>N/A</v>
      </c>
      <c r="K132" s="21" t="str">
        <f t="shared" si="78"/>
        <v>N/A</v>
      </c>
      <c r="L132" s="21" t="str">
        <f t="shared" si="78"/>
        <v>N/A</v>
      </c>
      <c r="M132" s="21" t="str">
        <f t="shared" si="78"/>
        <v>N/A</v>
      </c>
      <c r="N132" s="21" t="str">
        <f t="shared" si="78"/>
        <v>N/A</v>
      </c>
      <c r="O132" s="21" t="str">
        <f t="shared" si="78"/>
        <v>N/A</v>
      </c>
      <c r="P132" s="21" t="str">
        <f t="shared" si="78"/>
        <v>N/A</v>
      </c>
      <c r="Q132" s="21" t="str">
        <f t="shared" si="78"/>
        <v>N/A</v>
      </c>
      <c r="R132" s="21" t="str">
        <f t="shared" si="78"/>
        <v>N/A</v>
      </c>
      <c r="S132" s="21" t="str">
        <f t="shared" si="78"/>
        <v>N/A</v>
      </c>
      <c r="T132" s="21" t="str">
        <f t="shared" si="78"/>
        <v>N/A</v>
      </c>
      <c r="U132" s="21" t="str">
        <f t="shared" si="78"/>
        <v>N/A</v>
      </c>
      <c r="V132" s="21" t="str">
        <f t="shared" si="78"/>
        <v>N/A</v>
      </c>
      <c r="W132" s="21" t="str">
        <f t="shared" si="78"/>
        <v>N/A</v>
      </c>
      <c r="X132" s="21" t="str">
        <f t="shared" si="78"/>
        <v>N/A</v>
      </c>
      <c r="Y132" s="21" t="str">
        <f t="shared" si="78"/>
        <v>N/A</v>
      </c>
      <c r="Z132" s="21" t="str">
        <f t="shared" si="78"/>
        <v>N/A</v>
      </c>
      <c r="AA132" s="21" t="str">
        <f t="shared" si="7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27" ht="14.25">
      <c r="A134" s="6" t="s">
        <v>15</v>
      </c>
      <c r="B134" s="6"/>
      <c r="C134" s="17">
        <f aca="true" t="shared" si="79" ref="C134:I134">C20+C80</f>
        <v>91</v>
      </c>
      <c r="D134" s="17">
        <f t="shared" si="79"/>
        <v>88</v>
      </c>
      <c r="E134" s="17">
        <f t="shared" si="79"/>
        <v>205</v>
      </c>
      <c r="F134" s="17">
        <f t="shared" si="79"/>
        <v>187</v>
      </c>
      <c r="G134" s="17">
        <f t="shared" si="79"/>
        <v>182</v>
      </c>
      <c r="H134" s="17">
        <f t="shared" si="79"/>
        <v>10</v>
      </c>
      <c r="I134" s="17">
        <f t="shared" si="79"/>
        <v>10</v>
      </c>
      <c r="J134" s="17">
        <f aca="true" t="shared" si="80" ref="J134:Z134">J20+J80</f>
        <v>10</v>
      </c>
      <c r="K134" s="17">
        <f t="shared" si="80"/>
        <v>10</v>
      </c>
      <c r="L134" s="17">
        <f t="shared" si="80"/>
        <v>10</v>
      </c>
      <c r="M134" s="17">
        <f t="shared" si="80"/>
        <v>10</v>
      </c>
      <c r="N134" s="17">
        <f t="shared" si="80"/>
        <v>10</v>
      </c>
      <c r="O134" s="17">
        <f t="shared" si="80"/>
        <v>10</v>
      </c>
      <c r="P134" s="17">
        <f t="shared" si="80"/>
        <v>10</v>
      </c>
      <c r="Q134" s="17">
        <f t="shared" si="80"/>
        <v>10</v>
      </c>
      <c r="R134" s="17">
        <f t="shared" si="80"/>
        <v>10</v>
      </c>
      <c r="S134" s="17">
        <f t="shared" si="80"/>
        <v>10</v>
      </c>
      <c r="T134" s="17">
        <f t="shared" si="80"/>
        <v>10</v>
      </c>
      <c r="U134" s="17">
        <f t="shared" si="80"/>
        <v>10</v>
      </c>
      <c r="V134" s="17">
        <f t="shared" si="80"/>
        <v>10</v>
      </c>
      <c r="W134" s="17">
        <f t="shared" si="80"/>
        <v>10</v>
      </c>
      <c r="X134" s="17">
        <f t="shared" si="80"/>
        <v>10</v>
      </c>
      <c r="Y134" s="17">
        <f t="shared" si="80"/>
        <v>10</v>
      </c>
      <c r="Z134" s="17">
        <f t="shared" si="80"/>
        <v>10</v>
      </c>
      <c r="AA134" s="17">
        <f>AA20+AA80</f>
        <v>10</v>
      </c>
    </row>
    <row r="135" spans="1:27" ht="14.25">
      <c r="A135" s="6" t="s">
        <v>12</v>
      </c>
      <c r="B135" s="6"/>
      <c r="C135" s="28">
        <f aca="true" t="shared" si="81" ref="C135:AA135">RANK(C134,Final_Score,0)+((COUNT(Final_Score)+1-RANK(C134,Final_Score,0)-RANK(C134,Final_Score,1))/2)</f>
        <v>4</v>
      </c>
      <c r="D135" s="28">
        <f t="shared" si="81"/>
        <v>5</v>
      </c>
      <c r="E135" s="28">
        <f t="shared" si="81"/>
        <v>1</v>
      </c>
      <c r="F135" s="28">
        <f t="shared" si="81"/>
        <v>2</v>
      </c>
      <c r="G135" s="28">
        <f t="shared" si="81"/>
        <v>3</v>
      </c>
      <c r="H135" s="28">
        <f t="shared" si="81"/>
        <v>15.5</v>
      </c>
      <c r="I135" s="28">
        <f t="shared" si="81"/>
        <v>15.5</v>
      </c>
      <c r="J135" s="28">
        <f t="shared" si="81"/>
        <v>15.5</v>
      </c>
      <c r="K135" s="28">
        <f t="shared" si="81"/>
        <v>15.5</v>
      </c>
      <c r="L135" s="28">
        <f t="shared" si="81"/>
        <v>15.5</v>
      </c>
      <c r="M135" s="28">
        <f t="shared" si="81"/>
        <v>15.5</v>
      </c>
      <c r="N135" s="28">
        <f t="shared" si="81"/>
        <v>15.5</v>
      </c>
      <c r="O135" s="28">
        <f t="shared" si="81"/>
        <v>15.5</v>
      </c>
      <c r="P135" s="28">
        <f t="shared" si="81"/>
        <v>15.5</v>
      </c>
      <c r="Q135" s="28">
        <f t="shared" si="81"/>
        <v>15.5</v>
      </c>
      <c r="R135" s="28">
        <f t="shared" si="81"/>
        <v>15.5</v>
      </c>
      <c r="S135" s="28">
        <f t="shared" si="81"/>
        <v>15.5</v>
      </c>
      <c r="T135" s="28">
        <f t="shared" si="81"/>
        <v>15.5</v>
      </c>
      <c r="U135" s="28">
        <f t="shared" si="81"/>
        <v>15.5</v>
      </c>
      <c r="V135" s="28">
        <f t="shared" si="81"/>
        <v>15.5</v>
      </c>
      <c r="W135" s="28">
        <f t="shared" si="81"/>
        <v>15.5</v>
      </c>
      <c r="X135" s="28">
        <f t="shared" si="81"/>
        <v>15.5</v>
      </c>
      <c r="Y135" s="28">
        <f t="shared" si="81"/>
        <v>15.5</v>
      </c>
      <c r="Z135" s="28">
        <f t="shared" si="81"/>
        <v>15.5</v>
      </c>
      <c r="AA135" s="28">
        <f t="shared" si="81"/>
        <v>15.5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27" ht="14.25">
      <c r="A138" s="6" t="s">
        <v>15</v>
      </c>
      <c r="B138" s="6"/>
      <c r="C138" s="17">
        <f aca="true" t="shared" si="82" ref="C138:I138">C27+C85</f>
        <v>96</v>
      </c>
      <c r="D138" s="17">
        <f t="shared" si="82"/>
        <v>71</v>
      </c>
      <c r="E138" s="17">
        <f t="shared" si="82"/>
        <v>210</v>
      </c>
      <c r="F138" s="17">
        <f t="shared" si="82"/>
        <v>203</v>
      </c>
      <c r="G138" s="17">
        <f t="shared" si="82"/>
        <v>187</v>
      </c>
      <c r="H138" s="17">
        <f t="shared" si="82"/>
        <v>10</v>
      </c>
      <c r="I138" s="17">
        <f t="shared" si="82"/>
        <v>10</v>
      </c>
      <c r="J138" s="17">
        <f aca="true" t="shared" si="83" ref="J138:Z138">J27+J85</f>
        <v>10</v>
      </c>
      <c r="K138" s="17">
        <f t="shared" si="83"/>
        <v>10</v>
      </c>
      <c r="L138" s="17">
        <f t="shared" si="83"/>
        <v>10</v>
      </c>
      <c r="M138" s="17">
        <f t="shared" si="83"/>
        <v>10</v>
      </c>
      <c r="N138" s="17">
        <f t="shared" si="83"/>
        <v>10</v>
      </c>
      <c r="O138" s="17">
        <f t="shared" si="83"/>
        <v>10</v>
      </c>
      <c r="P138" s="17">
        <f t="shared" si="83"/>
        <v>10</v>
      </c>
      <c r="Q138" s="17">
        <f t="shared" si="83"/>
        <v>10</v>
      </c>
      <c r="R138" s="17">
        <f t="shared" si="83"/>
        <v>10</v>
      </c>
      <c r="S138" s="17">
        <f t="shared" si="83"/>
        <v>10</v>
      </c>
      <c r="T138" s="17">
        <f t="shared" si="83"/>
        <v>10</v>
      </c>
      <c r="U138" s="17">
        <f t="shared" si="83"/>
        <v>10</v>
      </c>
      <c r="V138" s="17">
        <f t="shared" si="83"/>
        <v>10</v>
      </c>
      <c r="W138" s="17">
        <f t="shared" si="83"/>
        <v>10</v>
      </c>
      <c r="X138" s="17">
        <f t="shared" si="83"/>
        <v>10</v>
      </c>
      <c r="Y138" s="17">
        <f t="shared" si="83"/>
        <v>10</v>
      </c>
      <c r="Z138" s="17">
        <f t="shared" si="83"/>
        <v>10</v>
      </c>
      <c r="AA138" s="17">
        <f>AA27+AA85</f>
        <v>10</v>
      </c>
    </row>
    <row r="139" spans="1:27" ht="14.25">
      <c r="A139" s="6" t="s">
        <v>12</v>
      </c>
      <c r="B139" s="6"/>
      <c r="C139" s="28">
        <f aca="true" t="shared" si="84" ref="C139:AA139">RANK(C138,Final_Score2,0)+((COUNT(Final_Score2)+1-RANK(C138,Final_Score2,0)-RANK(C138,Final_Score2,1))/2)</f>
        <v>4</v>
      </c>
      <c r="D139" s="28">
        <f t="shared" si="84"/>
        <v>5</v>
      </c>
      <c r="E139" s="28">
        <f t="shared" si="84"/>
        <v>1</v>
      </c>
      <c r="F139" s="28">
        <f t="shared" si="84"/>
        <v>2</v>
      </c>
      <c r="G139" s="28">
        <f t="shared" si="84"/>
        <v>3</v>
      </c>
      <c r="H139" s="28">
        <f t="shared" si="84"/>
        <v>15.5</v>
      </c>
      <c r="I139" s="28">
        <f t="shared" si="84"/>
        <v>15.5</v>
      </c>
      <c r="J139" s="28">
        <f t="shared" si="84"/>
        <v>15.5</v>
      </c>
      <c r="K139" s="28">
        <f t="shared" si="84"/>
        <v>15.5</v>
      </c>
      <c r="L139" s="28">
        <f t="shared" si="84"/>
        <v>15.5</v>
      </c>
      <c r="M139" s="28">
        <f t="shared" si="84"/>
        <v>15.5</v>
      </c>
      <c r="N139" s="28">
        <f t="shared" si="84"/>
        <v>15.5</v>
      </c>
      <c r="O139" s="28">
        <f t="shared" si="84"/>
        <v>15.5</v>
      </c>
      <c r="P139" s="28">
        <f t="shared" si="84"/>
        <v>15.5</v>
      </c>
      <c r="Q139" s="28">
        <f t="shared" si="84"/>
        <v>15.5</v>
      </c>
      <c r="R139" s="28">
        <f t="shared" si="84"/>
        <v>15.5</v>
      </c>
      <c r="S139" s="28">
        <f t="shared" si="84"/>
        <v>15.5</v>
      </c>
      <c r="T139" s="28">
        <f t="shared" si="84"/>
        <v>15.5</v>
      </c>
      <c r="U139" s="28">
        <f t="shared" si="84"/>
        <v>15.5</v>
      </c>
      <c r="V139" s="28">
        <f t="shared" si="84"/>
        <v>15.5</v>
      </c>
      <c r="W139" s="28">
        <f t="shared" si="84"/>
        <v>15.5</v>
      </c>
      <c r="X139" s="28">
        <f t="shared" si="84"/>
        <v>15.5</v>
      </c>
      <c r="Y139" s="28">
        <f t="shared" si="84"/>
        <v>15.5</v>
      </c>
      <c r="Z139" s="28">
        <f t="shared" si="84"/>
        <v>15.5</v>
      </c>
      <c r="AA139" s="28">
        <f t="shared" si="84"/>
        <v>15.5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27" ht="14.25">
      <c r="A142" s="6" t="s">
        <v>15</v>
      </c>
      <c r="B142" s="6"/>
      <c r="C142" s="17">
        <f aca="true" t="shared" si="85" ref="C142:I142">C34+C90</f>
        <v>95</v>
      </c>
      <c r="D142" s="17">
        <f t="shared" si="85"/>
        <v>95</v>
      </c>
      <c r="E142" s="17">
        <f t="shared" si="85"/>
        <v>205</v>
      </c>
      <c r="F142" s="17">
        <f t="shared" si="85"/>
        <v>195</v>
      </c>
      <c r="G142" s="17">
        <f t="shared" si="85"/>
        <v>189</v>
      </c>
      <c r="H142" s="17">
        <f t="shared" si="85"/>
        <v>10</v>
      </c>
      <c r="I142" s="17">
        <f t="shared" si="85"/>
        <v>10</v>
      </c>
      <c r="J142" s="17">
        <f aca="true" t="shared" si="86" ref="J142:Z142">J34+J90</f>
        <v>10</v>
      </c>
      <c r="K142" s="17">
        <f t="shared" si="86"/>
        <v>10</v>
      </c>
      <c r="L142" s="17">
        <f t="shared" si="86"/>
        <v>10</v>
      </c>
      <c r="M142" s="17">
        <f t="shared" si="86"/>
        <v>10</v>
      </c>
      <c r="N142" s="17">
        <f t="shared" si="86"/>
        <v>10</v>
      </c>
      <c r="O142" s="17">
        <f t="shared" si="86"/>
        <v>10</v>
      </c>
      <c r="P142" s="17">
        <f t="shared" si="86"/>
        <v>10</v>
      </c>
      <c r="Q142" s="17">
        <f t="shared" si="86"/>
        <v>10</v>
      </c>
      <c r="R142" s="17">
        <f t="shared" si="86"/>
        <v>10</v>
      </c>
      <c r="S142" s="17">
        <f t="shared" si="86"/>
        <v>10</v>
      </c>
      <c r="T142" s="17">
        <f t="shared" si="86"/>
        <v>10</v>
      </c>
      <c r="U142" s="17">
        <f t="shared" si="86"/>
        <v>10</v>
      </c>
      <c r="V142" s="17">
        <f t="shared" si="86"/>
        <v>10</v>
      </c>
      <c r="W142" s="17">
        <f t="shared" si="86"/>
        <v>10</v>
      </c>
      <c r="X142" s="17">
        <f t="shared" si="86"/>
        <v>10</v>
      </c>
      <c r="Y142" s="17">
        <f t="shared" si="86"/>
        <v>10</v>
      </c>
      <c r="Z142" s="17">
        <f t="shared" si="86"/>
        <v>10</v>
      </c>
      <c r="AA142" s="17">
        <f>AA34+AA90</f>
        <v>10</v>
      </c>
    </row>
    <row r="143" spans="1:27" ht="14.25">
      <c r="A143" s="6" t="s">
        <v>12</v>
      </c>
      <c r="B143" s="6"/>
      <c r="C143" s="28">
        <f aca="true" t="shared" si="87" ref="C143:AA143">RANK(C142,Final_Score3,0)+((COUNT(Final_Score3)+1-RANK(C142,Final_Score3,0)-RANK(C142,Final_Score3,1))/2)</f>
        <v>4.5</v>
      </c>
      <c r="D143" s="28">
        <f t="shared" si="87"/>
        <v>4.5</v>
      </c>
      <c r="E143" s="28">
        <f t="shared" si="87"/>
        <v>1</v>
      </c>
      <c r="F143" s="28">
        <f t="shared" si="87"/>
        <v>2</v>
      </c>
      <c r="G143" s="28">
        <f t="shared" si="87"/>
        <v>3</v>
      </c>
      <c r="H143" s="28">
        <f t="shared" si="87"/>
        <v>15.5</v>
      </c>
      <c r="I143" s="28">
        <f t="shared" si="87"/>
        <v>15.5</v>
      </c>
      <c r="J143" s="28">
        <f t="shared" si="87"/>
        <v>15.5</v>
      </c>
      <c r="K143" s="28">
        <f t="shared" si="87"/>
        <v>15.5</v>
      </c>
      <c r="L143" s="28">
        <f t="shared" si="87"/>
        <v>15.5</v>
      </c>
      <c r="M143" s="28">
        <f t="shared" si="87"/>
        <v>15.5</v>
      </c>
      <c r="N143" s="28">
        <f t="shared" si="87"/>
        <v>15.5</v>
      </c>
      <c r="O143" s="28">
        <f t="shared" si="87"/>
        <v>15.5</v>
      </c>
      <c r="P143" s="28">
        <f t="shared" si="87"/>
        <v>15.5</v>
      </c>
      <c r="Q143" s="28">
        <f t="shared" si="87"/>
        <v>15.5</v>
      </c>
      <c r="R143" s="28">
        <f t="shared" si="87"/>
        <v>15.5</v>
      </c>
      <c r="S143" s="28">
        <f t="shared" si="87"/>
        <v>15.5</v>
      </c>
      <c r="T143" s="28">
        <f t="shared" si="87"/>
        <v>15.5</v>
      </c>
      <c r="U143" s="28">
        <f t="shared" si="87"/>
        <v>15.5</v>
      </c>
      <c r="V143" s="28">
        <f t="shared" si="87"/>
        <v>15.5</v>
      </c>
      <c r="W143" s="28">
        <f t="shared" si="87"/>
        <v>15.5</v>
      </c>
      <c r="X143" s="28">
        <f t="shared" si="87"/>
        <v>15.5</v>
      </c>
      <c r="Y143" s="28">
        <f t="shared" si="87"/>
        <v>15.5</v>
      </c>
      <c r="Z143" s="28">
        <f t="shared" si="87"/>
        <v>15.5</v>
      </c>
      <c r="AA143" s="28">
        <f t="shared" si="87"/>
        <v>15.5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27" ht="14.25">
      <c r="A146" s="6" t="s">
        <v>15</v>
      </c>
      <c r="B146" s="6"/>
      <c r="C146" s="17">
        <f aca="true" t="shared" si="88" ref="C146:I146">C41+C95</f>
        <v>102</v>
      </c>
      <c r="D146" s="17">
        <f t="shared" si="88"/>
        <v>97</v>
      </c>
      <c r="E146" s="17">
        <f t="shared" si="88"/>
        <v>208</v>
      </c>
      <c r="F146" s="17">
        <f t="shared" si="88"/>
        <v>208</v>
      </c>
      <c r="G146" s="17">
        <f t="shared" si="88"/>
        <v>206</v>
      </c>
      <c r="H146" s="17">
        <f t="shared" si="88"/>
        <v>10</v>
      </c>
      <c r="I146" s="17">
        <f t="shared" si="88"/>
        <v>10</v>
      </c>
      <c r="J146" s="17">
        <f aca="true" t="shared" si="89" ref="J146:Z146">J41+J95</f>
        <v>10</v>
      </c>
      <c r="K146" s="17">
        <f t="shared" si="89"/>
        <v>10</v>
      </c>
      <c r="L146" s="17">
        <f t="shared" si="89"/>
        <v>10</v>
      </c>
      <c r="M146" s="17">
        <f t="shared" si="89"/>
        <v>10</v>
      </c>
      <c r="N146" s="17">
        <f t="shared" si="89"/>
        <v>10</v>
      </c>
      <c r="O146" s="17">
        <f t="shared" si="89"/>
        <v>10</v>
      </c>
      <c r="P146" s="17">
        <f t="shared" si="89"/>
        <v>10</v>
      </c>
      <c r="Q146" s="17">
        <f t="shared" si="89"/>
        <v>10</v>
      </c>
      <c r="R146" s="17">
        <f t="shared" si="89"/>
        <v>10</v>
      </c>
      <c r="S146" s="17">
        <f t="shared" si="89"/>
        <v>10</v>
      </c>
      <c r="T146" s="17">
        <f t="shared" si="89"/>
        <v>10</v>
      </c>
      <c r="U146" s="17">
        <f t="shared" si="89"/>
        <v>10</v>
      </c>
      <c r="V146" s="17">
        <f t="shared" si="89"/>
        <v>10</v>
      </c>
      <c r="W146" s="17">
        <f t="shared" si="89"/>
        <v>10</v>
      </c>
      <c r="X146" s="17">
        <f t="shared" si="89"/>
        <v>10</v>
      </c>
      <c r="Y146" s="17">
        <f t="shared" si="89"/>
        <v>10</v>
      </c>
      <c r="Z146" s="17">
        <f t="shared" si="89"/>
        <v>10</v>
      </c>
      <c r="AA146" s="17">
        <f>AA41+AA95</f>
        <v>10</v>
      </c>
    </row>
    <row r="147" spans="1:27" ht="14.25">
      <c r="A147" s="6" t="s">
        <v>12</v>
      </c>
      <c r="B147" s="6"/>
      <c r="C147" s="28">
        <f aca="true" t="shared" si="90" ref="C147:AA147">RANK(C146,Final_Score4,0)+((COUNT(Final_Score4)+1-RANK(C146,Final_Score4,0)-RANK(C146,Final_Score4,1))/2)</f>
        <v>4</v>
      </c>
      <c r="D147" s="28">
        <f t="shared" si="90"/>
        <v>5</v>
      </c>
      <c r="E147" s="28">
        <f t="shared" si="90"/>
        <v>1.5</v>
      </c>
      <c r="F147" s="28">
        <f t="shared" si="90"/>
        <v>1.5</v>
      </c>
      <c r="G147" s="28">
        <f t="shared" si="90"/>
        <v>3</v>
      </c>
      <c r="H147" s="28">
        <f t="shared" si="90"/>
        <v>15.5</v>
      </c>
      <c r="I147" s="28">
        <f t="shared" si="90"/>
        <v>15.5</v>
      </c>
      <c r="J147" s="28">
        <f t="shared" si="90"/>
        <v>15.5</v>
      </c>
      <c r="K147" s="28">
        <f t="shared" si="90"/>
        <v>15.5</v>
      </c>
      <c r="L147" s="28">
        <f t="shared" si="90"/>
        <v>15.5</v>
      </c>
      <c r="M147" s="28">
        <f t="shared" si="90"/>
        <v>15.5</v>
      </c>
      <c r="N147" s="28">
        <f t="shared" si="90"/>
        <v>15.5</v>
      </c>
      <c r="O147" s="28">
        <f t="shared" si="90"/>
        <v>15.5</v>
      </c>
      <c r="P147" s="28">
        <f t="shared" si="90"/>
        <v>15.5</v>
      </c>
      <c r="Q147" s="28">
        <f t="shared" si="90"/>
        <v>15.5</v>
      </c>
      <c r="R147" s="28">
        <f t="shared" si="90"/>
        <v>15.5</v>
      </c>
      <c r="S147" s="28">
        <f t="shared" si="90"/>
        <v>15.5</v>
      </c>
      <c r="T147" s="28">
        <f t="shared" si="90"/>
        <v>15.5</v>
      </c>
      <c r="U147" s="28">
        <f t="shared" si="90"/>
        <v>15.5</v>
      </c>
      <c r="V147" s="28">
        <f t="shared" si="90"/>
        <v>15.5</v>
      </c>
      <c r="W147" s="28">
        <f t="shared" si="90"/>
        <v>15.5</v>
      </c>
      <c r="X147" s="28">
        <f t="shared" si="90"/>
        <v>15.5</v>
      </c>
      <c r="Y147" s="28">
        <f t="shared" si="90"/>
        <v>15.5</v>
      </c>
      <c r="Z147" s="28">
        <f t="shared" si="90"/>
        <v>15.5</v>
      </c>
      <c r="AA147" s="28">
        <f t="shared" si="90"/>
        <v>15.5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27" ht="14.25">
      <c r="A150" s="6" t="s">
        <v>15</v>
      </c>
      <c r="B150" s="6"/>
      <c r="C150" s="17">
        <f aca="true" t="shared" si="91" ref="C150:AA150">C48+C100</f>
        <v>0</v>
      </c>
      <c r="D150" s="17">
        <f t="shared" si="91"/>
        <v>0</v>
      </c>
      <c r="E150" s="17">
        <f t="shared" si="91"/>
        <v>0</v>
      </c>
      <c r="F150" s="17">
        <f t="shared" si="91"/>
        <v>0</v>
      </c>
      <c r="G150" s="17">
        <f t="shared" si="91"/>
        <v>0</v>
      </c>
      <c r="H150" s="17">
        <f t="shared" si="91"/>
        <v>0</v>
      </c>
      <c r="I150" s="17">
        <f t="shared" si="91"/>
        <v>0</v>
      </c>
      <c r="J150" s="17">
        <f t="shared" si="91"/>
        <v>0</v>
      </c>
      <c r="K150" s="17">
        <f t="shared" si="91"/>
        <v>0</v>
      </c>
      <c r="L150" s="17">
        <f t="shared" si="91"/>
        <v>0</v>
      </c>
      <c r="M150" s="17">
        <f t="shared" si="91"/>
        <v>0</v>
      </c>
      <c r="N150" s="17">
        <f t="shared" si="91"/>
        <v>0</v>
      </c>
      <c r="O150" s="17">
        <f t="shared" si="91"/>
        <v>0</v>
      </c>
      <c r="P150" s="17">
        <f t="shared" si="91"/>
        <v>0</v>
      </c>
      <c r="Q150" s="17">
        <f t="shared" si="91"/>
        <v>0</v>
      </c>
      <c r="R150" s="17">
        <f t="shared" si="91"/>
        <v>0</v>
      </c>
      <c r="S150" s="17">
        <f t="shared" si="91"/>
        <v>0</v>
      </c>
      <c r="T150" s="17">
        <f t="shared" si="91"/>
        <v>0</v>
      </c>
      <c r="U150" s="17">
        <f t="shared" si="91"/>
        <v>0</v>
      </c>
      <c r="V150" s="17">
        <f t="shared" si="91"/>
        <v>0</v>
      </c>
      <c r="W150" s="17">
        <f t="shared" si="91"/>
        <v>0</v>
      </c>
      <c r="X150" s="17">
        <f t="shared" si="91"/>
        <v>0</v>
      </c>
      <c r="Y150" s="17">
        <f t="shared" si="91"/>
        <v>0</v>
      </c>
      <c r="Z150" s="17">
        <f t="shared" si="91"/>
        <v>0</v>
      </c>
      <c r="AA150" s="17">
        <f t="shared" si="91"/>
        <v>0</v>
      </c>
    </row>
    <row r="151" spans="1:27" ht="14.25">
      <c r="A151" s="6" t="s">
        <v>12</v>
      </c>
      <c r="B151" s="6"/>
      <c r="C151" s="28">
        <f aca="true" t="shared" si="92" ref="C151:AA151">RANK(C150,Final_Score5,0)+((COUNT(Final_Score5)+1-RANK(C150,Final_Score5,0)-RANK(C150,Final_Score5,1))/2)</f>
        <v>13</v>
      </c>
      <c r="D151" s="28">
        <f t="shared" si="92"/>
        <v>13</v>
      </c>
      <c r="E151" s="28">
        <f t="shared" si="92"/>
        <v>13</v>
      </c>
      <c r="F151" s="28">
        <f t="shared" si="92"/>
        <v>13</v>
      </c>
      <c r="G151" s="28">
        <f t="shared" si="92"/>
        <v>13</v>
      </c>
      <c r="H151" s="28">
        <f t="shared" si="92"/>
        <v>13</v>
      </c>
      <c r="I151" s="28">
        <f t="shared" si="92"/>
        <v>13</v>
      </c>
      <c r="J151" s="28">
        <f t="shared" si="92"/>
        <v>13</v>
      </c>
      <c r="K151" s="28">
        <f t="shared" si="92"/>
        <v>13</v>
      </c>
      <c r="L151" s="28">
        <f t="shared" si="92"/>
        <v>13</v>
      </c>
      <c r="M151" s="28">
        <f t="shared" si="92"/>
        <v>13</v>
      </c>
      <c r="N151" s="28">
        <f t="shared" si="92"/>
        <v>13</v>
      </c>
      <c r="O151" s="28">
        <f t="shared" si="92"/>
        <v>13</v>
      </c>
      <c r="P151" s="28">
        <f t="shared" si="92"/>
        <v>13</v>
      </c>
      <c r="Q151" s="28">
        <f t="shared" si="92"/>
        <v>13</v>
      </c>
      <c r="R151" s="28">
        <f t="shared" si="92"/>
        <v>13</v>
      </c>
      <c r="S151" s="28">
        <f t="shared" si="92"/>
        <v>13</v>
      </c>
      <c r="T151" s="28">
        <f t="shared" si="92"/>
        <v>13</v>
      </c>
      <c r="U151" s="28">
        <f t="shared" si="92"/>
        <v>13</v>
      </c>
      <c r="V151" s="28">
        <f t="shared" si="92"/>
        <v>13</v>
      </c>
      <c r="W151" s="28">
        <f t="shared" si="92"/>
        <v>13</v>
      </c>
      <c r="X151" s="28">
        <f t="shared" si="92"/>
        <v>13</v>
      </c>
      <c r="Y151" s="28">
        <f t="shared" si="92"/>
        <v>13</v>
      </c>
      <c r="Z151" s="28">
        <f t="shared" si="92"/>
        <v>13</v>
      </c>
      <c r="AA151" s="28">
        <f t="shared" si="92"/>
        <v>13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27" ht="14.25">
      <c r="A154" t="s">
        <v>0</v>
      </c>
      <c r="C154" s="14">
        <f aca="true" t="shared" si="93" ref="C154:I154">C135</f>
        <v>4</v>
      </c>
      <c r="D154" s="14">
        <f t="shared" si="93"/>
        <v>5</v>
      </c>
      <c r="E154" s="14">
        <f t="shared" si="93"/>
        <v>1</v>
      </c>
      <c r="F154" s="14">
        <f t="shared" si="93"/>
        <v>2</v>
      </c>
      <c r="G154" s="14">
        <f t="shared" si="93"/>
        <v>3</v>
      </c>
      <c r="H154" s="14">
        <f t="shared" si="93"/>
        <v>15.5</v>
      </c>
      <c r="I154" s="14">
        <f t="shared" si="93"/>
        <v>15.5</v>
      </c>
      <c r="J154" s="14">
        <f aca="true" t="shared" si="94" ref="J154:Z154">J135</f>
        <v>15.5</v>
      </c>
      <c r="K154" s="14">
        <f t="shared" si="94"/>
        <v>15.5</v>
      </c>
      <c r="L154" s="14">
        <f t="shared" si="94"/>
        <v>15.5</v>
      </c>
      <c r="M154" s="14">
        <f t="shared" si="94"/>
        <v>15.5</v>
      </c>
      <c r="N154" s="14">
        <f t="shared" si="94"/>
        <v>15.5</v>
      </c>
      <c r="O154" s="14">
        <f t="shared" si="94"/>
        <v>15.5</v>
      </c>
      <c r="P154" s="14">
        <f t="shared" si="94"/>
        <v>15.5</v>
      </c>
      <c r="Q154" s="14">
        <f t="shared" si="94"/>
        <v>15.5</v>
      </c>
      <c r="R154" s="14">
        <f t="shared" si="94"/>
        <v>15.5</v>
      </c>
      <c r="S154" s="14">
        <f t="shared" si="94"/>
        <v>15.5</v>
      </c>
      <c r="T154" s="14">
        <f t="shared" si="94"/>
        <v>15.5</v>
      </c>
      <c r="U154" s="14">
        <f t="shared" si="94"/>
        <v>15.5</v>
      </c>
      <c r="V154" s="14">
        <f t="shared" si="94"/>
        <v>15.5</v>
      </c>
      <c r="W154" s="14">
        <f t="shared" si="94"/>
        <v>15.5</v>
      </c>
      <c r="X154" s="14">
        <f t="shared" si="94"/>
        <v>15.5</v>
      </c>
      <c r="Y154" s="14">
        <f t="shared" si="94"/>
        <v>15.5</v>
      </c>
      <c r="Z154" s="14">
        <f t="shared" si="94"/>
        <v>15.5</v>
      </c>
      <c r="AA154" s="14">
        <f>AA135</f>
        <v>15.5</v>
      </c>
    </row>
    <row r="155" spans="1:27" ht="14.25">
      <c r="A155" t="s">
        <v>2</v>
      </c>
      <c r="C155" s="14">
        <f aca="true" t="shared" si="95" ref="C155:I155">C139</f>
        <v>4</v>
      </c>
      <c r="D155" s="14">
        <f t="shared" si="95"/>
        <v>5</v>
      </c>
      <c r="E155" s="14">
        <f t="shared" si="95"/>
        <v>1</v>
      </c>
      <c r="F155" s="14">
        <f t="shared" si="95"/>
        <v>2</v>
      </c>
      <c r="G155" s="14">
        <f t="shared" si="95"/>
        <v>3</v>
      </c>
      <c r="H155" s="14">
        <f t="shared" si="95"/>
        <v>15.5</v>
      </c>
      <c r="I155" s="14">
        <f t="shared" si="95"/>
        <v>15.5</v>
      </c>
      <c r="J155" s="14">
        <f aca="true" t="shared" si="96" ref="J155:Z155">J139</f>
        <v>15.5</v>
      </c>
      <c r="K155" s="14">
        <f t="shared" si="96"/>
        <v>15.5</v>
      </c>
      <c r="L155" s="14">
        <f t="shared" si="96"/>
        <v>15.5</v>
      </c>
      <c r="M155" s="14">
        <f t="shared" si="96"/>
        <v>15.5</v>
      </c>
      <c r="N155" s="14">
        <f t="shared" si="96"/>
        <v>15.5</v>
      </c>
      <c r="O155" s="14">
        <f t="shared" si="96"/>
        <v>15.5</v>
      </c>
      <c r="P155" s="14">
        <f t="shared" si="96"/>
        <v>15.5</v>
      </c>
      <c r="Q155" s="14">
        <f t="shared" si="96"/>
        <v>15.5</v>
      </c>
      <c r="R155" s="14">
        <f t="shared" si="96"/>
        <v>15.5</v>
      </c>
      <c r="S155" s="14">
        <f t="shared" si="96"/>
        <v>15.5</v>
      </c>
      <c r="T155" s="14">
        <f t="shared" si="96"/>
        <v>15.5</v>
      </c>
      <c r="U155" s="14">
        <f t="shared" si="96"/>
        <v>15.5</v>
      </c>
      <c r="V155" s="14">
        <f t="shared" si="96"/>
        <v>15.5</v>
      </c>
      <c r="W155" s="14">
        <f t="shared" si="96"/>
        <v>15.5</v>
      </c>
      <c r="X155" s="14">
        <f t="shared" si="96"/>
        <v>15.5</v>
      </c>
      <c r="Y155" s="14">
        <f t="shared" si="96"/>
        <v>15.5</v>
      </c>
      <c r="Z155" s="14">
        <f t="shared" si="96"/>
        <v>15.5</v>
      </c>
      <c r="AA155" s="14">
        <f>AA139</f>
        <v>15.5</v>
      </c>
    </row>
    <row r="156" spans="1:27" ht="14.25">
      <c r="A156" t="s">
        <v>5</v>
      </c>
      <c r="C156" s="14">
        <f aca="true" t="shared" si="97" ref="C156:I156">C143</f>
        <v>4.5</v>
      </c>
      <c r="D156" s="14">
        <f t="shared" si="97"/>
        <v>4.5</v>
      </c>
      <c r="E156" s="14">
        <f t="shared" si="97"/>
        <v>1</v>
      </c>
      <c r="F156" s="14">
        <f t="shared" si="97"/>
        <v>2</v>
      </c>
      <c r="G156" s="14">
        <f t="shared" si="97"/>
        <v>3</v>
      </c>
      <c r="H156" s="14">
        <f t="shared" si="97"/>
        <v>15.5</v>
      </c>
      <c r="I156" s="14">
        <f t="shared" si="97"/>
        <v>15.5</v>
      </c>
      <c r="J156" s="14">
        <f aca="true" t="shared" si="98" ref="J156:Z156">J143</f>
        <v>15.5</v>
      </c>
      <c r="K156" s="14">
        <f t="shared" si="98"/>
        <v>15.5</v>
      </c>
      <c r="L156" s="14">
        <f t="shared" si="98"/>
        <v>15.5</v>
      </c>
      <c r="M156" s="14">
        <f t="shared" si="98"/>
        <v>15.5</v>
      </c>
      <c r="N156" s="14">
        <f t="shared" si="98"/>
        <v>15.5</v>
      </c>
      <c r="O156" s="14">
        <f t="shared" si="98"/>
        <v>15.5</v>
      </c>
      <c r="P156" s="14">
        <f t="shared" si="98"/>
        <v>15.5</v>
      </c>
      <c r="Q156" s="14">
        <f t="shared" si="98"/>
        <v>15.5</v>
      </c>
      <c r="R156" s="14">
        <f t="shared" si="98"/>
        <v>15.5</v>
      </c>
      <c r="S156" s="14">
        <f t="shared" si="98"/>
        <v>15.5</v>
      </c>
      <c r="T156" s="14">
        <f t="shared" si="98"/>
        <v>15.5</v>
      </c>
      <c r="U156" s="14">
        <f t="shared" si="98"/>
        <v>15.5</v>
      </c>
      <c r="V156" s="14">
        <f t="shared" si="98"/>
        <v>15.5</v>
      </c>
      <c r="W156" s="14">
        <f t="shared" si="98"/>
        <v>15.5</v>
      </c>
      <c r="X156" s="14">
        <f t="shared" si="98"/>
        <v>15.5</v>
      </c>
      <c r="Y156" s="14">
        <f t="shared" si="98"/>
        <v>15.5</v>
      </c>
      <c r="Z156" s="14">
        <f t="shared" si="98"/>
        <v>15.5</v>
      </c>
      <c r="AA156" s="14">
        <f>AA143</f>
        <v>15.5</v>
      </c>
    </row>
    <row r="157" spans="1:27" ht="14.25">
      <c r="A157" t="s">
        <v>7</v>
      </c>
      <c r="C157" s="14">
        <f aca="true" t="shared" si="99" ref="C157:I157">C147</f>
        <v>4</v>
      </c>
      <c r="D157" s="14">
        <f t="shared" si="99"/>
        <v>5</v>
      </c>
      <c r="E157" s="14">
        <f t="shared" si="99"/>
        <v>1.5</v>
      </c>
      <c r="F157" s="14">
        <f t="shared" si="99"/>
        <v>1.5</v>
      </c>
      <c r="G157" s="14">
        <f t="shared" si="99"/>
        <v>3</v>
      </c>
      <c r="H157" s="14">
        <f t="shared" si="99"/>
        <v>15.5</v>
      </c>
      <c r="I157" s="14">
        <f t="shared" si="99"/>
        <v>15.5</v>
      </c>
      <c r="J157" s="14">
        <f aca="true" t="shared" si="100" ref="J157:Z157">J147</f>
        <v>15.5</v>
      </c>
      <c r="K157" s="14">
        <f t="shared" si="100"/>
        <v>15.5</v>
      </c>
      <c r="L157" s="14">
        <f t="shared" si="100"/>
        <v>15.5</v>
      </c>
      <c r="M157" s="14">
        <f t="shared" si="100"/>
        <v>15.5</v>
      </c>
      <c r="N157" s="14">
        <f t="shared" si="100"/>
        <v>15.5</v>
      </c>
      <c r="O157" s="14">
        <f t="shared" si="100"/>
        <v>15.5</v>
      </c>
      <c r="P157" s="14">
        <f t="shared" si="100"/>
        <v>15.5</v>
      </c>
      <c r="Q157" s="14">
        <f t="shared" si="100"/>
        <v>15.5</v>
      </c>
      <c r="R157" s="14">
        <f t="shared" si="100"/>
        <v>15.5</v>
      </c>
      <c r="S157" s="14">
        <f t="shared" si="100"/>
        <v>15.5</v>
      </c>
      <c r="T157" s="14">
        <f t="shared" si="100"/>
        <v>15.5</v>
      </c>
      <c r="U157" s="14">
        <f t="shared" si="100"/>
        <v>15.5</v>
      </c>
      <c r="V157" s="14">
        <f t="shared" si="100"/>
        <v>15.5</v>
      </c>
      <c r="W157" s="14">
        <f t="shared" si="100"/>
        <v>15.5</v>
      </c>
      <c r="X157" s="14">
        <f t="shared" si="100"/>
        <v>15.5</v>
      </c>
      <c r="Y157" s="14">
        <f t="shared" si="100"/>
        <v>15.5</v>
      </c>
      <c r="Z157" s="14">
        <f t="shared" si="100"/>
        <v>15.5</v>
      </c>
      <c r="AA157" s="14">
        <f>AA147</f>
        <v>15.5</v>
      </c>
    </row>
    <row r="158" spans="1:27" ht="14.25">
      <c r="A158" t="s">
        <v>78</v>
      </c>
      <c r="C158" s="14">
        <f>C151</f>
        <v>13</v>
      </c>
      <c r="D158" s="14">
        <f aca="true" t="shared" si="101" ref="D158:AA158">D151</f>
        <v>13</v>
      </c>
      <c r="E158" s="14">
        <f t="shared" si="101"/>
        <v>13</v>
      </c>
      <c r="F158" s="14">
        <f t="shared" si="101"/>
        <v>13</v>
      </c>
      <c r="G158" s="14">
        <f t="shared" si="101"/>
        <v>13</v>
      </c>
      <c r="H158" s="14">
        <f t="shared" si="101"/>
        <v>13</v>
      </c>
      <c r="I158" s="14">
        <f t="shared" si="101"/>
        <v>13</v>
      </c>
      <c r="J158" s="14">
        <f t="shared" si="101"/>
        <v>13</v>
      </c>
      <c r="K158" s="14">
        <f t="shared" si="101"/>
        <v>13</v>
      </c>
      <c r="L158" s="14">
        <f t="shared" si="101"/>
        <v>13</v>
      </c>
      <c r="M158" s="14">
        <f t="shared" si="101"/>
        <v>13</v>
      </c>
      <c r="N158" s="14">
        <f t="shared" si="101"/>
        <v>13</v>
      </c>
      <c r="O158" s="14">
        <f t="shared" si="101"/>
        <v>13</v>
      </c>
      <c r="P158" s="14">
        <f t="shared" si="101"/>
        <v>13</v>
      </c>
      <c r="Q158" s="14">
        <f t="shared" si="101"/>
        <v>13</v>
      </c>
      <c r="R158" s="14">
        <f t="shared" si="101"/>
        <v>13</v>
      </c>
      <c r="S158" s="14">
        <f t="shared" si="101"/>
        <v>13</v>
      </c>
      <c r="T158" s="14">
        <f t="shared" si="101"/>
        <v>13</v>
      </c>
      <c r="U158" s="14">
        <f t="shared" si="101"/>
        <v>13</v>
      </c>
      <c r="V158" s="14">
        <f t="shared" si="101"/>
        <v>13</v>
      </c>
      <c r="W158" s="14">
        <f t="shared" si="101"/>
        <v>13</v>
      </c>
      <c r="X158" s="14">
        <f t="shared" si="101"/>
        <v>13</v>
      </c>
      <c r="Y158" s="14">
        <f t="shared" si="101"/>
        <v>13</v>
      </c>
      <c r="Z158" s="14">
        <f t="shared" si="101"/>
        <v>13</v>
      </c>
      <c r="AA158" s="14">
        <f t="shared" si="101"/>
        <v>13</v>
      </c>
    </row>
    <row r="159" ht="14.25">
      <c r="E159" s="6"/>
    </row>
    <row r="160" spans="1:27" ht="14.25">
      <c r="A160" s="6"/>
      <c r="B160" s="9" t="s">
        <v>16</v>
      </c>
      <c r="C160" s="29">
        <f aca="true" t="shared" si="102" ref="C160:I160">SUM(C154:C157)</f>
        <v>16.5</v>
      </c>
      <c r="D160" s="29">
        <f t="shared" si="102"/>
        <v>19.5</v>
      </c>
      <c r="E160" s="29">
        <f t="shared" si="102"/>
        <v>4.5</v>
      </c>
      <c r="F160" s="29">
        <f t="shared" si="102"/>
        <v>7.5</v>
      </c>
      <c r="G160" s="29">
        <f t="shared" si="102"/>
        <v>12</v>
      </c>
      <c r="H160" s="29">
        <f t="shared" si="102"/>
        <v>62</v>
      </c>
      <c r="I160" s="29">
        <f t="shared" si="102"/>
        <v>62</v>
      </c>
      <c r="J160" s="29">
        <f aca="true" t="shared" si="103" ref="J160:Z160">SUM(J154:J157)</f>
        <v>62</v>
      </c>
      <c r="K160" s="29">
        <f t="shared" si="103"/>
        <v>62</v>
      </c>
      <c r="L160" s="29">
        <f t="shared" si="103"/>
        <v>62</v>
      </c>
      <c r="M160" s="29">
        <f t="shared" si="103"/>
        <v>62</v>
      </c>
      <c r="N160" s="29">
        <f t="shared" si="103"/>
        <v>62</v>
      </c>
      <c r="O160" s="29">
        <f t="shared" si="103"/>
        <v>62</v>
      </c>
      <c r="P160" s="29">
        <f t="shared" si="103"/>
        <v>62</v>
      </c>
      <c r="Q160" s="29">
        <f t="shared" si="103"/>
        <v>62</v>
      </c>
      <c r="R160" s="29">
        <f t="shared" si="103"/>
        <v>62</v>
      </c>
      <c r="S160" s="29">
        <f t="shared" si="103"/>
        <v>62</v>
      </c>
      <c r="T160" s="29">
        <f t="shared" si="103"/>
        <v>62</v>
      </c>
      <c r="U160" s="29">
        <f t="shared" si="103"/>
        <v>62</v>
      </c>
      <c r="V160" s="29">
        <f t="shared" si="103"/>
        <v>62</v>
      </c>
      <c r="W160" s="29">
        <f t="shared" si="103"/>
        <v>62</v>
      </c>
      <c r="X160" s="29">
        <f t="shared" si="103"/>
        <v>62</v>
      </c>
      <c r="Y160" s="29">
        <f t="shared" si="103"/>
        <v>62</v>
      </c>
      <c r="Z160" s="29">
        <f t="shared" si="103"/>
        <v>62</v>
      </c>
      <c r="AA160" s="29">
        <f>SUM(AA154:AA157)</f>
        <v>62</v>
      </c>
    </row>
    <row r="161" spans="3:6" ht="14.25">
      <c r="C161" s="24"/>
      <c r="D161" s="24"/>
      <c r="E161" s="25"/>
      <c r="F161" s="24"/>
    </row>
    <row r="162" spans="1:27" ht="14.25">
      <c r="A162" s="1" t="s">
        <v>36</v>
      </c>
      <c r="B162" s="1"/>
      <c r="C162" s="29">
        <f>RANK(C160,Overall_Rank,1)+((COUNT(Overall_Rank)+1-RANK(C160,Overall_Rank,0)-RANK(C160,Overall_Rank,1))/2)</f>
        <v>4</v>
      </c>
      <c r="D162" s="29">
        <f aca="true" t="shared" si="104" ref="D162:AA162">RANK(D160,Overall_Rank,1)+((COUNT(Overall_Rank)+1-RANK(D160,Overall_Rank,0)-RANK(D160,Overall_Rank,1))/2)</f>
        <v>5</v>
      </c>
      <c r="E162" s="29">
        <f t="shared" si="104"/>
        <v>1</v>
      </c>
      <c r="F162" s="29">
        <f t="shared" si="104"/>
        <v>2</v>
      </c>
      <c r="G162" s="29">
        <f t="shared" si="104"/>
        <v>3</v>
      </c>
      <c r="H162" s="29">
        <f t="shared" si="104"/>
        <v>15.5</v>
      </c>
      <c r="I162" s="29">
        <f t="shared" si="104"/>
        <v>15.5</v>
      </c>
      <c r="J162" s="29">
        <f t="shared" si="104"/>
        <v>15.5</v>
      </c>
      <c r="K162" s="29">
        <f t="shared" si="104"/>
        <v>15.5</v>
      </c>
      <c r="L162" s="29">
        <f t="shared" si="104"/>
        <v>15.5</v>
      </c>
      <c r="M162" s="29">
        <f t="shared" si="104"/>
        <v>15.5</v>
      </c>
      <c r="N162" s="29">
        <f t="shared" si="104"/>
        <v>15.5</v>
      </c>
      <c r="O162" s="29">
        <f t="shared" si="104"/>
        <v>15.5</v>
      </c>
      <c r="P162" s="29">
        <f t="shared" si="104"/>
        <v>15.5</v>
      </c>
      <c r="Q162" s="29">
        <f t="shared" si="104"/>
        <v>15.5</v>
      </c>
      <c r="R162" s="29">
        <f t="shared" si="104"/>
        <v>15.5</v>
      </c>
      <c r="S162" s="29">
        <f t="shared" si="104"/>
        <v>15.5</v>
      </c>
      <c r="T162" s="29">
        <f t="shared" si="104"/>
        <v>15.5</v>
      </c>
      <c r="U162" s="29">
        <f t="shared" si="104"/>
        <v>15.5</v>
      </c>
      <c r="V162" s="29">
        <f t="shared" si="104"/>
        <v>15.5</v>
      </c>
      <c r="W162" s="29">
        <f t="shared" si="104"/>
        <v>15.5</v>
      </c>
      <c r="X162" s="29">
        <f t="shared" si="104"/>
        <v>15.5</v>
      </c>
      <c r="Y162" s="29">
        <f t="shared" si="104"/>
        <v>15.5</v>
      </c>
      <c r="Z162" s="29">
        <f t="shared" si="104"/>
        <v>15.5</v>
      </c>
      <c r="AA162" s="29">
        <f t="shared" si="104"/>
        <v>15.5</v>
      </c>
    </row>
  </sheetData>
  <sheetProtection/>
  <mergeCells count="15">
    <mergeCell ref="A9:B9"/>
    <mergeCell ref="A10:B10"/>
    <mergeCell ref="A11:B11"/>
    <mergeCell ref="A12:B12"/>
    <mergeCell ref="A13:B13"/>
    <mergeCell ref="B1:C1"/>
    <mergeCell ref="A14:B14"/>
    <mergeCell ref="AC6:AD6"/>
    <mergeCell ref="A7:B7"/>
    <mergeCell ref="A130:G130"/>
    <mergeCell ref="A69:F69"/>
    <mergeCell ref="A117:F117"/>
    <mergeCell ref="A75:F75"/>
    <mergeCell ref="A123:F123"/>
    <mergeCell ref="A8:B8"/>
  </mergeCells>
  <printOptions/>
  <pageMargins left="0.7" right="0.7" top="0.75" bottom="0.75" header="0.3" footer="0.3"/>
  <pageSetup fitToHeight="0" fitToWidth="1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17.57421875" style="0" customWidth="1"/>
    <col min="2" max="2" width="15.28125" style="0" bestFit="1" customWidth="1"/>
    <col min="3" max="3" width="15.57421875" style="0" bestFit="1" customWidth="1"/>
    <col min="4" max="6" width="15.28125" style="0" bestFit="1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'RFP Score Sheet'!C6</f>
        <v>Classic</v>
      </c>
      <c r="C1" s="21" t="str">
        <f>'RFP Score Sheet'!D6</f>
        <v>DnD</v>
      </c>
      <c r="D1" s="21" t="str">
        <f>'RFP Score Sheet'!E6</f>
        <v>GenCon</v>
      </c>
      <c r="E1" s="21" t="str">
        <f>'RFP Score Sheet'!F6</f>
        <v>Jaynes</v>
      </c>
      <c r="F1" s="21" t="str">
        <f>'RFP Score Sheet'!G6</f>
        <v>Tatsch</v>
      </c>
      <c r="G1" s="21">
        <f>'RFP Score Sheet'!H6</f>
        <v>0</v>
      </c>
      <c r="H1" s="21">
        <f>'RFP Score Sheet'!I6</f>
        <v>0</v>
      </c>
      <c r="I1" s="21">
        <f>'RFP Score Sheet'!J6</f>
        <v>0</v>
      </c>
      <c r="J1" s="21" t="str">
        <f>'RFP Score Sheet'!K6</f>
        <v>Firm I</v>
      </c>
      <c r="K1" s="21" t="str">
        <f>'RFP Score Sheet'!L6</f>
        <v>Firm J</v>
      </c>
      <c r="L1" s="21" t="str">
        <f>'RFP Score Sheet'!M6</f>
        <v>Firm K</v>
      </c>
      <c r="M1" s="21" t="str">
        <f>'RFP Score Sheet'!N6</f>
        <v>Firm L</v>
      </c>
      <c r="N1" s="21" t="str">
        <f>'RFP Score Sheet'!O6</f>
        <v>Firm M</v>
      </c>
      <c r="O1" s="21" t="str">
        <f>'RFP Score Sheet'!P6</f>
        <v>Firm N</v>
      </c>
      <c r="P1" s="21" t="str">
        <f>'RFP Score Sheet'!Q6</f>
        <v>Firm O</v>
      </c>
      <c r="Q1" s="21" t="str">
        <f>'RFP Score Sheet'!R6</f>
        <v>Firm P</v>
      </c>
      <c r="R1" s="21" t="str">
        <f>'RFP Score Sheet'!S6</f>
        <v>Firm Q</v>
      </c>
      <c r="S1" s="21" t="str">
        <f>'RFP Score Sheet'!T6</f>
        <v>Firm R</v>
      </c>
      <c r="T1" s="21" t="str">
        <f>'RFP Score Sheet'!U6</f>
        <v>Firm S</v>
      </c>
      <c r="U1" s="21" t="str">
        <f>'RFP Score Sheet'!V6</f>
        <v>Firm T</v>
      </c>
      <c r="V1" s="21" t="str">
        <f>'RFP Score Sheet'!W6</f>
        <v>Firm U</v>
      </c>
      <c r="W1" s="21" t="str">
        <f>'RFP Score Sheet'!X6</f>
        <v>Firm V</v>
      </c>
      <c r="X1" s="21" t="str">
        <f>'RFP Score Sheet'!Y6</f>
        <v>Firm W</v>
      </c>
      <c r="Y1" s="21" t="str">
        <f>'RFP Score Sheet'!Z6</f>
        <v>Firm X</v>
      </c>
      <c r="Z1" s="21" t="str">
        <f>'RFP Score Sheet'!AA6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117</v>
      </c>
      <c r="B3" s="19">
        <v>14152277</v>
      </c>
      <c r="C3" s="19">
        <v>13065000</v>
      </c>
      <c r="D3" s="19">
        <v>13755000</v>
      </c>
      <c r="E3" s="19">
        <v>13826784</v>
      </c>
      <c r="F3" s="19">
        <v>14473780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118</v>
      </c>
      <c r="B4" s="19">
        <v>42843</v>
      </c>
      <c r="C4" s="19">
        <v>55900</v>
      </c>
      <c r="D4" s="19">
        <v>32000</v>
      </c>
      <c r="E4" s="19">
        <v>54053</v>
      </c>
      <c r="F4" s="19">
        <v>47505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119</v>
      </c>
      <c r="B5" s="19">
        <v>-128187</v>
      </c>
      <c r="C5" s="19">
        <v>-5300</v>
      </c>
      <c r="D5" s="19">
        <v>-45000</v>
      </c>
      <c r="E5" s="19">
        <v>-72363</v>
      </c>
      <c r="F5" s="19">
        <v>-269877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120</v>
      </c>
      <c r="B6" s="19">
        <v>52952</v>
      </c>
      <c r="C6" s="19">
        <v>46400</v>
      </c>
      <c r="D6" s="19">
        <v>46000</v>
      </c>
      <c r="E6" s="19">
        <v>51281</v>
      </c>
      <c r="F6" s="19">
        <v>48346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</row>
    <row r="7" spans="1:26" ht="14.25">
      <c r="A7" t="s">
        <v>121</v>
      </c>
      <c r="B7" s="54">
        <v>41779</v>
      </c>
      <c r="C7" s="54">
        <v>35300</v>
      </c>
      <c r="D7" s="54">
        <v>35700</v>
      </c>
      <c r="E7" s="54">
        <v>39387</v>
      </c>
      <c r="F7" s="54">
        <v>37107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</row>
    <row r="8" spans="1:26" ht="14.25">
      <c r="A8" t="s">
        <v>74</v>
      </c>
      <c r="B8" s="19">
        <f>IF(SUM(B3:B7)&gt;0,SUM(B3:B7),"N/A")</f>
        <v>14161664</v>
      </c>
      <c r="C8" s="19">
        <f aca="true" t="shared" si="0" ref="C8:Z8">IF(SUM(C2:C7)&gt;0,SUM(C2:C7),"N/A")</f>
        <v>13197300</v>
      </c>
      <c r="D8" s="19">
        <f t="shared" si="0"/>
        <v>13823700</v>
      </c>
      <c r="E8" s="19">
        <f t="shared" si="0"/>
        <v>13899142</v>
      </c>
      <c r="F8" s="19">
        <f t="shared" si="0"/>
        <v>14336861</v>
      </c>
      <c r="G8" s="19" t="str">
        <f t="shared" si="0"/>
        <v>N/A</v>
      </c>
      <c r="H8" s="19" t="str">
        <f t="shared" si="0"/>
        <v>N/A</v>
      </c>
      <c r="I8" s="19" t="str">
        <f t="shared" si="0"/>
        <v>N/A</v>
      </c>
      <c r="J8" s="19" t="str">
        <f t="shared" si="0"/>
        <v>N/A</v>
      </c>
      <c r="K8" s="19" t="str">
        <f t="shared" si="0"/>
        <v>N/A</v>
      </c>
      <c r="L8" s="19" t="str">
        <f t="shared" si="0"/>
        <v>N/A</v>
      </c>
      <c r="M8" s="19" t="str">
        <f t="shared" si="0"/>
        <v>N/A</v>
      </c>
      <c r="N8" s="19" t="str">
        <f t="shared" si="0"/>
        <v>N/A</v>
      </c>
      <c r="O8" s="19" t="str">
        <f t="shared" si="0"/>
        <v>N/A</v>
      </c>
      <c r="P8" s="19" t="str">
        <f t="shared" si="0"/>
        <v>N/A</v>
      </c>
      <c r="Q8" s="19" t="str">
        <f t="shared" si="0"/>
        <v>N/A</v>
      </c>
      <c r="R8" s="19" t="str">
        <f t="shared" si="0"/>
        <v>N/A</v>
      </c>
      <c r="S8" s="19" t="str">
        <f t="shared" si="0"/>
        <v>N/A</v>
      </c>
      <c r="T8" s="19" t="str">
        <f t="shared" si="0"/>
        <v>N/A</v>
      </c>
      <c r="U8" s="19" t="str">
        <f t="shared" si="0"/>
        <v>N/A</v>
      </c>
      <c r="V8" s="19" t="str">
        <f t="shared" si="0"/>
        <v>N/A</v>
      </c>
      <c r="W8" s="19" t="str">
        <f t="shared" si="0"/>
        <v>N/A</v>
      </c>
      <c r="X8" s="19" t="str">
        <f t="shared" si="0"/>
        <v>N/A</v>
      </c>
      <c r="Y8" s="19" t="str">
        <f t="shared" si="0"/>
        <v>N/A</v>
      </c>
      <c r="Z8" s="19" t="str">
        <f t="shared" si="0"/>
        <v>N/A</v>
      </c>
    </row>
    <row r="9" spans="2:6" ht="14.25">
      <c r="B9" s="19"/>
      <c r="C9" s="19"/>
      <c r="D9" s="19"/>
      <c r="E9" s="19"/>
      <c r="F9" s="19"/>
    </row>
    <row r="10" spans="1:26" ht="14.25">
      <c r="A10" t="s">
        <v>29</v>
      </c>
      <c r="B10" s="19">
        <f aca="true" t="shared" si="1" ref="B10:Z10">MIN(Total_Price)</f>
        <v>13197300</v>
      </c>
      <c r="C10" s="19">
        <f t="shared" si="1"/>
        <v>13197300</v>
      </c>
      <c r="D10" s="19">
        <f t="shared" si="1"/>
        <v>13197300</v>
      </c>
      <c r="E10" s="19">
        <f t="shared" si="1"/>
        <v>13197300</v>
      </c>
      <c r="F10" s="19">
        <f t="shared" si="1"/>
        <v>13197300</v>
      </c>
      <c r="G10" s="19"/>
      <c r="H10" s="19">
        <f t="shared" si="1"/>
        <v>13197300</v>
      </c>
      <c r="I10" s="19">
        <f t="shared" si="1"/>
        <v>13197300</v>
      </c>
      <c r="J10" s="19">
        <f t="shared" si="1"/>
        <v>13197300</v>
      </c>
      <c r="K10" s="19">
        <f t="shared" si="1"/>
        <v>13197300</v>
      </c>
      <c r="L10" s="19">
        <f t="shared" si="1"/>
        <v>13197300</v>
      </c>
      <c r="M10" s="19">
        <f t="shared" si="1"/>
        <v>13197300</v>
      </c>
      <c r="N10" s="19">
        <f t="shared" si="1"/>
        <v>13197300</v>
      </c>
      <c r="O10" s="19">
        <f t="shared" si="1"/>
        <v>13197300</v>
      </c>
      <c r="P10" s="19">
        <f t="shared" si="1"/>
        <v>13197300</v>
      </c>
      <c r="Q10" s="19">
        <f t="shared" si="1"/>
        <v>13197300</v>
      </c>
      <c r="R10" s="19">
        <f t="shared" si="1"/>
        <v>13197300</v>
      </c>
      <c r="S10" s="19">
        <f t="shared" si="1"/>
        <v>13197300</v>
      </c>
      <c r="T10" s="19">
        <f t="shared" si="1"/>
        <v>13197300</v>
      </c>
      <c r="U10" s="19">
        <f t="shared" si="1"/>
        <v>13197300</v>
      </c>
      <c r="V10" s="19">
        <f t="shared" si="1"/>
        <v>13197300</v>
      </c>
      <c r="W10" s="19">
        <f t="shared" si="1"/>
        <v>13197300</v>
      </c>
      <c r="X10" s="19">
        <f t="shared" si="1"/>
        <v>13197300</v>
      </c>
      <c r="Y10" s="19">
        <f t="shared" si="1"/>
        <v>13197300</v>
      </c>
      <c r="Z10" s="19">
        <f t="shared" si="1"/>
        <v>13197300</v>
      </c>
    </row>
    <row r="11" spans="1:26" ht="14.25">
      <c r="A11" t="s">
        <v>76</v>
      </c>
      <c r="B11" s="14">
        <f aca="true" t="shared" si="2" ref="B11:Z11">IF(B8="N/A",0,B10/Total_Price*Price)</f>
        <v>93.19032000759233</v>
      </c>
      <c r="C11" s="14">
        <f t="shared" si="2"/>
        <v>100</v>
      </c>
      <c r="D11" s="14">
        <f t="shared" si="2"/>
        <v>95.46865166344756</v>
      </c>
      <c r="E11" s="14">
        <f t="shared" si="2"/>
        <v>94.95046528771344</v>
      </c>
      <c r="F11" s="14">
        <f t="shared" si="2"/>
        <v>92.05153066630136</v>
      </c>
      <c r="G11" s="14">
        <f t="shared" si="2"/>
        <v>0</v>
      </c>
      <c r="H11" s="14">
        <f t="shared" si="2"/>
        <v>0</v>
      </c>
      <c r="I11" s="14">
        <f t="shared" si="2"/>
        <v>0</v>
      </c>
      <c r="J11" s="14">
        <f t="shared" si="2"/>
        <v>0</v>
      </c>
      <c r="K11" s="14">
        <f t="shared" si="2"/>
        <v>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  <c r="T11" s="14">
        <f t="shared" si="2"/>
        <v>0</v>
      </c>
      <c r="U11" s="14">
        <f t="shared" si="2"/>
        <v>0</v>
      </c>
      <c r="V11" s="14">
        <f t="shared" si="2"/>
        <v>0</v>
      </c>
      <c r="W11" s="14">
        <f t="shared" si="2"/>
        <v>0</v>
      </c>
      <c r="X11" s="14">
        <f t="shared" si="2"/>
        <v>0</v>
      </c>
      <c r="Y11" s="14">
        <f t="shared" si="2"/>
        <v>0</v>
      </c>
      <c r="Z11" s="14">
        <f t="shared" si="2"/>
        <v>0</v>
      </c>
    </row>
    <row r="14" spans="1:2" ht="14.25">
      <c r="A14" t="s">
        <v>75</v>
      </c>
      <c r="B14">
        <v>100</v>
      </c>
    </row>
    <row r="17" spans="2:26" ht="14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</sheetData>
  <sheetProtection/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4">
      <selection activeCell="C6" sqref="C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27" width="13.421875" style="0" customWidth="1"/>
    <col min="29" max="29" width="5.140625" style="0" customWidth="1"/>
    <col min="30" max="30" width="29.140625" style="0" customWidth="1"/>
    <col min="33" max="33" width="29.57421875" style="0" customWidth="1"/>
  </cols>
  <sheetData>
    <row r="1" spans="1:27" ht="15">
      <c r="A1" s="5" t="s">
        <v>70</v>
      </c>
      <c r="B1" s="74"/>
      <c r="C1" s="74"/>
      <c r="D1" s="3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5">
      <c r="A2" s="5" t="s">
        <v>69</v>
      </c>
      <c r="B2" s="52"/>
      <c r="C2" s="52"/>
      <c r="D2" s="53"/>
      <c r="E2" s="51" t="s">
        <v>68</v>
      </c>
      <c r="F2" s="66"/>
      <c r="G2" s="46" t="s">
        <v>67</v>
      </c>
      <c r="H2" s="49"/>
      <c r="I2" s="46" t="s">
        <v>66</v>
      </c>
      <c r="J2" s="63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9"/>
    </row>
    <row r="3" spans="1:27" ht="15">
      <c r="A3" s="66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49"/>
    </row>
    <row r="4" spans="1:27" ht="15">
      <c r="A4" s="66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66"/>
    </row>
    <row r="6" spans="1:30" ht="15.75" thickBot="1">
      <c r="A6" t="s">
        <v>106</v>
      </c>
      <c r="B6" s="61">
        <f>COUNTA(C6:AA6)</f>
        <v>25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K6" s="58" t="s">
        <v>83</v>
      </c>
      <c r="L6" s="58" t="s">
        <v>84</v>
      </c>
      <c r="M6" s="58" t="s">
        <v>85</v>
      </c>
      <c r="N6" s="58" t="s">
        <v>86</v>
      </c>
      <c r="O6" s="58" t="s">
        <v>87</v>
      </c>
      <c r="P6" s="58" t="s">
        <v>88</v>
      </c>
      <c r="Q6" s="58" t="s">
        <v>89</v>
      </c>
      <c r="R6" s="58" t="s">
        <v>90</v>
      </c>
      <c r="S6" s="58" t="s">
        <v>91</v>
      </c>
      <c r="T6" s="58" t="s">
        <v>92</v>
      </c>
      <c r="U6" s="58" t="s">
        <v>93</v>
      </c>
      <c r="V6" s="58" t="s">
        <v>94</v>
      </c>
      <c r="W6" s="58" t="s">
        <v>95</v>
      </c>
      <c r="X6" s="58" t="s">
        <v>96</v>
      </c>
      <c r="Y6" s="58" t="s">
        <v>97</v>
      </c>
      <c r="Z6" s="58" t="s">
        <v>98</v>
      </c>
      <c r="AA6" s="58" t="s">
        <v>99</v>
      </c>
      <c r="AC6" s="76" t="s">
        <v>64</v>
      </c>
      <c r="AD6" s="76"/>
    </row>
    <row r="7" spans="1:30" ht="32.25" customHeight="1">
      <c r="A7" s="75" t="s">
        <v>80</v>
      </c>
      <c r="B7" s="75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K7" s="37">
        <v>1</v>
      </c>
      <c r="L7" s="37">
        <v>1</v>
      </c>
      <c r="M7" s="37">
        <v>1</v>
      </c>
      <c r="N7" s="37">
        <v>1</v>
      </c>
      <c r="O7" s="37">
        <v>1</v>
      </c>
      <c r="P7" s="37">
        <v>1</v>
      </c>
      <c r="Q7" s="37">
        <v>1</v>
      </c>
      <c r="R7" s="37">
        <v>1</v>
      </c>
      <c r="S7" s="37">
        <v>1</v>
      </c>
      <c r="T7" s="37">
        <v>1</v>
      </c>
      <c r="U7" s="37">
        <v>1</v>
      </c>
      <c r="V7" s="37">
        <v>1</v>
      </c>
      <c r="W7" s="37">
        <v>1</v>
      </c>
      <c r="X7" s="37">
        <v>1</v>
      </c>
      <c r="Y7" s="37">
        <v>1</v>
      </c>
      <c r="Z7" s="37">
        <v>1</v>
      </c>
      <c r="AA7" s="37">
        <v>1</v>
      </c>
      <c r="AC7" s="43" t="s">
        <v>47</v>
      </c>
      <c r="AD7" s="44" t="s">
        <v>48</v>
      </c>
    </row>
    <row r="8" spans="1:30" ht="34.5" customHeight="1">
      <c r="A8" s="75" t="s">
        <v>57</v>
      </c>
      <c r="B8" s="75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C8" s="43" t="s">
        <v>53</v>
      </c>
      <c r="AD8" s="44" t="s">
        <v>49</v>
      </c>
    </row>
    <row r="9" spans="1:30" ht="34.5" customHeight="1">
      <c r="A9" s="75" t="s">
        <v>58</v>
      </c>
      <c r="B9" s="75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C9" s="43" t="s">
        <v>54</v>
      </c>
      <c r="AD9" s="44" t="s">
        <v>52</v>
      </c>
    </row>
    <row r="10" spans="1:30" ht="34.5" customHeight="1">
      <c r="A10" s="75" t="s">
        <v>59</v>
      </c>
      <c r="B10" s="75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C10" s="43" t="s">
        <v>55</v>
      </c>
      <c r="AD10" s="44" t="s">
        <v>51</v>
      </c>
    </row>
    <row r="11" spans="1:30" ht="34.5" customHeight="1">
      <c r="A11" s="75" t="s">
        <v>60</v>
      </c>
      <c r="B11" s="75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C11" s="43" t="s">
        <v>56</v>
      </c>
      <c r="AD11" s="44" t="s">
        <v>50</v>
      </c>
    </row>
    <row r="12" spans="1:30" ht="34.5" customHeight="1" thickBot="1">
      <c r="A12" s="75" t="s">
        <v>46</v>
      </c>
      <c r="B12" s="75"/>
      <c r="C12" s="40">
        <f aca="true" t="shared" si="0" ref="C12:AA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0">
        <f t="shared" si="0"/>
        <v>0</v>
      </c>
      <c r="U12" s="40">
        <f t="shared" si="0"/>
        <v>0</v>
      </c>
      <c r="V12" s="40">
        <f t="shared" si="0"/>
        <v>0</v>
      </c>
      <c r="W12" s="40">
        <f t="shared" si="0"/>
        <v>0</v>
      </c>
      <c r="X12" s="40">
        <f t="shared" si="0"/>
        <v>0</v>
      </c>
      <c r="Y12" s="40">
        <f t="shared" si="0"/>
        <v>0</v>
      </c>
      <c r="Z12" s="40">
        <f t="shared" si="0"/>
        <v>0</v>
      </c>
      <c r="AA12" s="40">
        <f t="shared" si="0"/>
        <v>0</v>
      </c>
      <c r="AC12" s="43" t="s">
        <v>63</v>
      </c>
      <c r="AD12" s="44" t="s">
        <v>65</v>
      </c>
    </row>
    <row r="13" spans="1:27" ht="21" customHeight="1" thickTop="1">
      <c r="A13" s="75" t="s">
        <v>107</v>
      </c>
      <c r="B13" s="75"/>
      <c r="C13" s="67">
        <f aca="true" t="shared" si="1" ref="C13:AA13">IF(Preference=1,C15*0.05,IF(Preference=2,C15*0.1,IF(Preference=3,C15*0.08,IF(Preference=4,C15*0.07,IF(Preference=5,C15*(0.05*Joint_percent_res)+(0.1*Joint_percent_vet1)+(0.08*Joint_percent_vet2)+(0.07*Joint_percent_vet3),0)))))</f>
        <v>0</v>
      </c>
      <c r="D13" s="67">
        <f t="shared" si="1"/>
        <v>0</v>
      </c>
      <c r="E13" s="67">
        <f t="shared" si="1"/>
        <v>0</v>
      </c>
      <c r="F13" s="67">
        <f t="shared" si="1"/>
        <v>0</v>
      </c>
      <c r="G13" s="67">
        <f t="shared" si="1"/>
        <v>0</v>
      </c>
      <c r="H13" s="67">
        <f t="shared" si="1"/>
        <v>0</v>
      </c>
      <c r="I13" s="67">
        <f t="shared" si="1"/>
        <v>0</v>
      </c>
      <c r="J13" s="67">
        <f t="shared" si="1"/>
        <v>0</v>
      </c>
      <c r="K13" s="67">
        <f t="shared" si="1"/>
        <v>0</v>
      </c>
      <c r="L13" s="67">
        <f t="shared" si="1"/>
        <v>0</v>
      </c>
      <c r="M13" s="67">
        <f t="shared" si="1"/>
        <v>0</v>
      </c>
      <c r="N13" s="67">
        <f t="shared" si="1"/>
        <v>0</v>
      </c>
      <c r="O13" s="67">
        <f t="shared" si="1"/>
        <v>0</v>
      </c>
      <c r="P13" s="67">
        <f t="shared" si="1"/>
        <v>0</v>
      </c>
      <c r="Q13" s="67">
        <f t="shared" si="1"/>
        <v>0</v>
      </c>
      <c r="R13" s="67">
        <f t="shared" si="1"/>
        <v>0</v>
      </c>
      <c r="S13" s="67">
        <f t="shared" si="1"/>
        <v>0</v>
      </c>
      <c r="T13" s="67">
        <f t="shared" si="1"/>
        <v>0</v>
      </c>
      <c r="U13" s="67">
        <f t="shared" si="1"/>
        <v>0</v>
      </c>
      <c r="V13" s="67">
        <f t="shared" si="1"/>
        <v>0</v>
      </c>
      <c r="W13" s="67">
        <f t="shared" si="1"/>
        <v>0</v>
      </c>
      <c r="X13" s="67">
        <f t="shared" si="1"/>
        <v>0</v>
      </c>
      <c r="Y13" s="67">
        <f t="shared" si="1"/>
        <v>0</v>
      </c>
      <c r="Z13" s="67">
        <f t="shared" si="1"/>
        <v>0</v>
      </c>
      <c r="AA13" s="67">
        <f t="shared" si="1"/>
        <v>0</v>
      </c>
    </row>
    <row r="14" spans="1:27" ht="18.75" customHeight="1">
      <c r="A14" s="39"/>
      <c r="B14" s="39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27" ht="15" thickBot="1">
      <c r="A15" t="s">
        <v>74</v>
      </c>
      <c r="C15" s="68">
        <f>'Bid Tab'!B7</f>
        <v>0</v>
      </c>
      <c r="D15" s="68">
        <f>'Bid Tab'!C7</f>
        <v>0</v>
      </c>
      <c r="E15" s="68">
        <f>'Bid Tab'!D7</f>
        <v>0</v>
      </c>
      <c r="F15" s="68">
        <f>'Bid Tab'!E7</f>
        <v>0</v>
      </c>
      <c r="G15" s="68">
        <f>'Bid Tab'!F7</f>
        <v>0</v>
      </c>
      <c r="H15" s="68">
        <f>'Bid Tab'!G7</f>
        <v>0</v>
      </c>
      <c r="I15" s="68">
        <f>'Bid Tab'!H7</f>
        <v>0</v>
      </c>
      <c r="J15" s="68">
        <f>'Bid Tab'!I7</f>
        <v>0</v>
      </c>
      <c r="K15" s="68">
        <f>'Bid Tab'!J7</f>
        <v>0</v>
      </c>
      <c r="L15" s="68">
        <f>'Bid Tab'!K7</f>
        <v>0</v>
      </c>
      <c r="M15" s="68">
        <f>'Bid Tab'!L7</f>
        <v>0</v>
      </c>
      <c r="N15" s="68">
        <f>'Bid Tab'!M7</f>
        <v>0</v>
      </c>
      <c r="O15" s="68">
        <f>'Bid Tab'!N7</f>
        <v>0</v>
      </c>
      <c r="P15" s="68">
        <f>'Bid Tab'!O7</f>
        <v>0</v>
      </c>
      <c r="Q15" s="68">
        <f>'Bid Tab'!P7</f>
        <v>0</v>
      </c>
      <c r="R15" s="68">
        <f>'Bid Tab'!Q7</f>
        <v>0</v>
      </c>
      <c r="S15" s="68">
        <f>'Bid Tab'!R7</f>
        <v>0</v>
      </c>
      <c r="T15" s="68">
        <f>'Bid Tab'!S7</f>
        <v>0</v>
      </c>
      <c r="U15" s="68">
        <f>'Bid Tab'!T7</f>
        <v>0</v>
      </c>
      <c r="V15" s="68">
        <f>'Bid Tab'!U7</f>
        <v>0</v>
      </c>
      <c r="W15" s="68">
        <f>'Bid Tab'!V7</f>
        <v>0</v>
      </c>
      <c r="X15" s="68">
        <f>'Bid Tab'!W7</f>
        <v>0</v>
      </c>
      <c r="Y15" s="68">
        <f>'Bid Tab'!X7</f>
        <v>0</v>
      </c>
      <c r="Z15" s="68">
        <f>'Bid Tab'!Y7</f>
        <v>0</v>
      </c>
      <c r="AA15" s="68">
        <f>'Bid Tab'!Z7</f>
        <v>0</v>
      </c>
    </row>
    <row r="16" spans="1:27" ht="14.25">
      <c r="A16" s="3" t="s">
        <v>41</v>
      </c>
      <c r="C16" s="69">
        <f aca="true" t="shared" si="2" ref="C16:AA16">C15-Preference_Factor1</f>
        <v>0</v>
      </c>
      <c r="D16" s="69">
        <f t="shared" si="2"/>
        <v>0</v>
      </c>
      <c r="E16" s="69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 t="shared" si="2"/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  <c r="O16" s="69">
        <f t="shared" si="2"/>
        <v>0</v>
      </c>
      <c r="P16" s="69">
        <f t="shared" si="2"/>
        <v>0</v>
      </c>
      <c r="Q16" s="69">
        <f t="shared" si="2"/>
        <v>0</v>
      </c>
      <c r="R16" s="69">
        <f t="shared" si="2"/>
        <v>0</v>
      </c>
      <c r="S16" s="69">
        <f t="shared" si="2"/>
        <v>0</v>
      </c>
      <c r="T16" s="69">
        <f t="shared" si="2"/>
        <v>0</v>
      </c>
      <c r="U16" s="69">
        <f t="shared" si="2"/>
        <v>0</v>
      </c>
      <c r="V16" s="69">
        <f t="shared" si="2"/>
        <v>0</v>
      </c>
      <c r="W16" s="69">
        <f t="shared" si="2"/>
        <v>0</v>
      </c>
      <c r="X16" s="69">
        <f t="shared" si="2"/>
        <v>0</v>
      </c>
      <c r="Y16" s="69">
        <f t="shared" si="2"/>
        <v>0</v>
      </c>
      <c r="Z16" s="69">
        <f t="shared" si="2"/>
        <v>0</v>
      </c>
      <c r="AA16" s="69">
        <f t="shared" si="2"/>
        <v>0</v>
      </c>
    </row>
    <row r="17" spans="1:27" ht="14.25">
      <c r="A17" s="1" t="s">
        <v>1</v>
      </c>
      <c r="B17" s="1"/>
      <c r="C17" s="16">
        <f aca="true" t="shared" si="3" ref="C17:AA17">RANK(C16,Rater1,1)+((COUNT(Rater1)+1-RANK(C16,Rater1,0)-RANK(C16,Rater1,1))/2)</f>
        <v>13</v>
      </c>
      <c r="D17" s="16">
        <f t="shared" si="3"/>
        <v>13</v>
      </c>
      <c r="E17" s="16">
        <f t="shared" si="3"/>
        <v>13</v>
      </c>
      <c r="F17" s="16">
        <f t="shared" si="3"/>
        <v>13</v>
      </c>
      <c r="G17" s="16">
        <f t="shared" si="3"/>
        <v>13</v>
      </c>
      <c r="H17" s="16">
        <f t="shared" si="3"/>
        <v>13</v>
      </c>
      <c r="I17" s="16">
        <f t="shared" si="3"/>
        <v>13</v>
      </c>
      <c r="J17" s="16">
        <f t="shared" si="3"/>
        <v>13</v>
      </c>
      <c r="K17" s="16">
        <f t="shared" si="3"/>
        <v>13</v>
      </c>
      <c r="L17" s="16">
        <f t="shared" si="3"/>
        <v>13</v>
      </c>
      <c r="M17" s="16">
        <f t="shared" si="3"/>
        <v>13</v>
      </c>
      <c r="N17" s="16">
        <f t="shared" si="3"/>
        <v>13</v>
      </c>
      <c r="O17" s="16">
        <f t="shared" si="3"/>
        <v>13</v>
      </c>
      <c r="P17" s="16">
        <f t="shared" si="3"/>
        <v>13</v>
      </c>
      <c r="Q17" s="16">
        <f t="shared" si="3"/>
        <v>13</v>
      </c>
      <c r="R17" s="16">
        <f t="shared" si="3"/>
        <v>13</v>
      </c>
      <c r="S17" s="16">
        <f t="shared" si="3"/>
        <v>13</v>
      </c>
      <c r="T17" s="16">
        <f t="shared" si="3"/>
        <v>13</v>
      </c>
      <c r="U17" s="16">
        <f t="shared" si="3"/>
        <v>13</v>
      </c>
      <c r="V17" s="16">
        <f t="shared" si="3"/>
        <v>13</v>
      </c>
      <c r="W17" s="16">
        <f t="shared" si="3"/>
        <v>13</v>
      </c>
      <c r="X17" s="16">
        <f t="shared" si="3"/>
        <v>13</v>
      </c>
      <c r="Y17" s="16">
        <f t="shared" si="3"/>
        <v>13</v>
      </c>
      <c r="Z17" s="16">
        <f t="shared" si="3"/>
        <v>13</v>
      </c>
      <c r="AA17" s="16">
        <f t="shared" si="3"/>
        <v>13</v>
      </c>
    </row>
  </sheetData>
  <sheetProtection/>
  <mergeCells count="9">
    <mergeCell ref="A11:B11"/>
    <mergeCell ref="A12:B12"/>
    <mergeCell ref="A13:B13"/>
    <mergeCell ref="B1:C1"/>
    <mergeCell ref="AC6:AD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Z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25" width="14.421875" style="0" customWidth="1"/>
    <col min="26" max="26" width="16.140625" style="0" customWidth="1"/>
  </cols>
  <sheetData>
    <row r="1" spans="2:26" ht="14.25">
      <c r="B1" s="21" t="str">
        <f>'Bid Evaluation'!C6</f>
        <v>Firm A</v>
      </c>
      <c r="C1" s="21" t="str">
        <f>'Bid Evaluation'!D6</f>
        <v>Firm B</v>
      </c>
      <c r="D1" s="21" t="str">
        <f>'Bid Evaluation'!E6</f>
        <v>Firm C</v>
      </c>
      <c r="E1" s="21" t="str">
        <f>'Bid Evaluation'!F6</f>
        <v>Firm D</v>
      </c>
      <c r="F1" s="21" t="str">
        <f>'Bid Evaluation'!G6</f>
        <v>Firm E</v>
      </c>
      <c r="G1" s="21" t="str">
        <f>'Bid Evaluation'!H6</f>
        <v>Firm F</v>
      </c>
      <c r="H1" s="21" t="str">
        <f>'Bid Evaluation'!I6</f>
        <v>Firm G</v>
      </c>
      <c r="I1" s="21" t="str">
        <f>'Bid Evaluation'!J6</f>
        <v>Firm H</v>
      </c>
      <c r="J1" s="21" t="str">
        <f>'Bid Evaluation'!K6</f>
        <v>Firm I</v>
      </c>
      <c r="K1" s="21" t="str">
        <f>'Bid Evaluation'!L6</f>
        <v>Firm J</v>
      </c>
      <c r="L1" s="21" t="str">
        <f>'Bid Evaluation'!M6</f>
        <v>Firm K</v>
      </c>
      <c r="M1" s="21" t="str">
        <f>'Bid Evaluation'!N6</f>
        <v>Firm L</v>
      </c>
      <c r="N1" s="21" t="str">
        <f>'Bid Evaluation'!O6</f>
        <v>Firm M</v>
      </c>
      <c r="O1" s="21" t="str">
        <f>'Bid Evaluation'!P6</f>
        <v>Firm N</v>
      </c>
      <c r="P1" s="21" t="str">
        <f>'Bid Evaluation'!Q6</f>
        <v>Firm O</v>
      </c>
      <c r="Q1" s="21" t="str">
        <f>'Bid Evaluation'!R6</f>
        <v>Firm P</v>
      </c>
      <c r="R1" s="21" t="str">
        <f>'Bid Evaluation'!S6</f>
        <v>Firm Q</v>
      </c>
      <c r="S1" s="21" t="str">
        <f>'Bid Evaluation'!T6</f>
        <v>Firm R</v>
      </c>
      <c r="T1" s="21" t="str">
        <f>'Bid Evaluation'!U6</f>
        <v>Firm S</v>
      </c>
      <c r="U1" s="21" t="str">
        <f>'Bid Evaluation'!V6</f>
        <v>Firm T</v>
      </c>
      <c r="V1" s="21" t="str">
        <f>'Bid Evaluation'!W6</f>
        <v>Firm U</v>
      </c>
      <c r="W1" s="21" t="str">
        <f>'Bid Evaluation'!X6</f>
        <v>Firm V</v>
      </c>
      <c r="X1" s="21" t="str">
        <f>'Bid Evaluation'!Y6</f>
        <v>Firm W</v>
      </c>
      <c r="Y1" s="21" t="str">
        <f>'Bid Evaluation'!Z6</f>
        <v>Firm X</v>
      </c>
      <c r="Z1" s="21" t="str">
        <f>'Bid Evaluation'!AA6</f>
        <v>Firm Y</v>
      </c>
    </row>
    <row r="2" spans="1:26" ht="14.25">
      <c r="A2" t="s">
        <v>73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19">
        <v>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19">
        <v>0</v>
      </c>
      <c r="O2" s="19">
        <v>0</v>
      </c>
      <c r="P2" s="19">
        <v>0</v>
      </c>
      <c r="Q2" s="19">
        <v>0</v>
      </c>
      <c r="R2" s="19">
        <v>0</v>
      </c>
      <c r="S2" s="19">
        <v>0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</row>
    <row r="3" spans="1:26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0</v>
      </c>
      <c r="O3" s="19">
        <v>0</v>
      </c>
      <c r="P3" s="19">
        <v>0</v>
      </c>
      <c r="Q3" s="19">
        <v>0</v>
      </c>
      <c r="R3" s="19">
        <v>0</v>
      </c>
      <c r="S3" s="19">
        <v>0</v>
      </c>
      <c r="T3" s="19">
        <v>0</v>
      </c>
      <c r="U3" s="19">
        <v>0</v>
      </c>
      <c r="V3" s="19">
        <v>0</v>
      </c>
      <c r="W3" s="19">
        <v>0</v>
      </c>
      <c r="X3" s="19">
        <v>0</v>
      </c>
      <c r="Y3" s="19">
        <v>0</v>
      </c>
      <c r="Z3" s="19">
        <v>0</v>
      </c>
    </row>
    <row r="4" spans="1:26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9">
        <v>0</v>
      </c>
      <c r="R4" s="19">
        <v>0</v>
      </c>
      <c r="S4" s="19">
        <v>0</v>
      </c>
      <c r="T4" s="19">
        <v>0</v>
      </c>
      <c r="U4" s="19">
        <v>0</v>
      </c>
      <c r="V4" s="19">
        <v>0</v>
      </c>
      <c r="W4" s="19">
        <v>0</v>
      </c>
      <c r="X4" s="19">
        <v>0</v>
      </c>
      <c r="Y4" s="19">
        <v>0</v>
      </c>
      <c r="Z4" s="19">
        <v>0</v>
      </c>
    </row>
    <row r="5" spans="1:26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</row>
    <row r="6" spans="1:26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</row>
    <row r="7" spans="1:26" ht="14.25">
      <c r="A7" t="s">
        <v>74</v>
      </c>
      <c r="B7" s="19">
        <f>SUM(B2:B6)</f>
        <v>0</v>
      </c>
      <c r="C7" s="19">
        <f aca="true" t="shared" si="0" ref="C7:Z7">SUM(C2:C6)</f>
        <v>0</v>
      </c>
      <c r="D7" s="19">
        <f t="shared" si="0"/>
        <v>0</v>
      </c>
      <c r="E7" s="19">
        <f t="shared" si="0"/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  <c r="S7" s="19">
        <f t="shared" si="0"/>
        <v>0</v>
      </c>
      <c r="T7" s="19">
        <f t="shared" si="0"/>
        <v>0</v>
      </c>
      <c r="U7" s="19">
        <f t="shared" si="0"/>
        <v>0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</row>
    <row r="8" spans="2:6" ht="14.25">
      <c r="B8" s="19"/>
      <c r="C8" s="19"/>
      <c r="D8" s="19"/>
      <c r="E8" s="19"/>
      <c r="F8" s="19"/>
    </row>
    <row r="9" spans="2:26" ht="14.25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2:26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6" spans="2:26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162"/>
  <sheetViews>
    <sheetView zoomScale="96" zoomScaleNormal="96" zoomScalePageLayoutView="0" workbookViewId="0" topLeftCell="A1">
      <selection activeCell="E66" sqref="E66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10" width="13.421875" style="0" customWidth="1"/>
    <col min="12" max="12" width="5.140625" style="0" customWidth="1"/>
    <col min="13" max="13" width="29.140625" style="0" customWidth="1"/>
    <col min="16" max="16" width="29.57421875" style="0" customWidth="1"/>
  </cols>
  <sheetData>
    <row r="1" spans="1:10" ht="15">
      <c r="A1" s="5" t="s">
        <v>70</v>
      </c>
      <c r="B1" s="74"/>
      <c r="C1" s="74"/>
      <c r="D1" s="33"/>
      <c r="E1" s="64"/>
      <c r="F1" s="64"/>
      <c r="G1" s="64"/>
      <c r="H1" s="64"/>
      <c r="I1" s="64"/>
      <c r="J1" s="64"/>
    </row>
    <row r="2" spans="1:10" ht="15">
      <c r="A2" s="5" t="s">
        <v>69</v>
      </c>
      <c r="B2" s="52"/>
      <c r="C2" s="52"/>
      <c r="D2" s="53"/>
      <c r="E2" s="51" t="s">
        <v>68</v>
      </c>
      <c r="F2" s="64"/>
      <c r="G2" s="46" t="s">
        <v>67</v>
      </c>
      <c r="H2" s="49"/>
      <c r="I2" s="46" t="s">
        <v>66</v>
      </c>
      <c r="J2" s="65"/>
    </row>
    <row r="3" spans="1:10" ht="15">
      <c r="A3" s="64" t="s">
        <v>40</v>
      </c>
      <c r="B3" s="47" t="s">
        <v>42</v>
      </c>
      <c r="C3" s="48">
        <v>50</v>
      </c>
      <c r="D3" s="35" t="s">
        <v>43</v>
      </c>
      <c r="E3" s="50">
        <v>50</v>
      </c>
      <c r="F3" s="47" t="s">
        <v>44</v>
      </c>
      <c r="G3" s="36">
        <v>100</v>
      </c>
      <c r="H3" s="47" t="s">
        <v>45</v>
      </c>
      <c r="I3" s="36">
        <f>C3+E3+G3</f>
        <v>200</v>
      </c>
      <c r="J3" s="49"/>
    </row>
    <row r="4" spans="1:10" ht="15">
      <c r="A4" s="64"/>
      <c r="B4" s="34"/>
      <c r="C4" s="45">
        <f>Technical_Points/I3</f>
        <v>0.25</v>
      </c>
      <c r="D4" s="35"/>
      <c r="E4" s="45">
        <f>Price_Points/I3</f>
        <v>0.25</v>
      </c>
      <c r="F4" s="34"/>
      <c r="G4" s="45">
        <f>Interview_Points/I3</f>
        <v>0.5</v>
      </c>
      <c r="H4" s="34"/>
      <c r="I4" s="36"/>
      <c r="J4" s="64"/>
    </row>
    <row r="6" spans="1:13" ht="15.75" thickBot="1">
      <c r="A6" t="s">
        <v>101</v>
      </c>
      <c r="B6" s="61">
        <f>COUNTA(C6:J6)</f>
        <v>8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I6" s="58" t="s">
        <v>38</v>
      </c>
      <c r="J6" s="58" t="s">
        <v>39</v>
      </c>
      <c r="L6" s="76" t="s">
        <v>64</v>
      </c>
      <c r="M6" s="76"/>
    </row>
    <row r="7" spans="1:13" ht="39.75" customHeight="1">
      <c r="A7" s="75" t="s">
        <v>80</v>
      </c>
      <c r="B7" s="75"/>
      <c r="C7" s="37">
        <v>1</v>
      </c>
      <c r="D7" s="37">
        <v>1</v>
      </c>
      <c r="E7" s="37">
        <v>1</v>
      </c>
      <c r="F7" s="37">
        <v>1</v>
      </c>
      <c r="G7" s="37">
        <v>1</v>
      </c>
      <c r="H7" s="37">
        <v>1</v>
      </c>
      <c r="I7" s="37">
        <v>1</v>
      </c>
      <c r="J7" s="37">
        <v>1</v>
      </c>
      <c r="L7" s="43" t="s">
        <v>47</v>
      </c>
      <c r="M7" s="44" t="s">
        <v>48</v>
      </c>
    </row>
    <row r="8" spans="1:13" ht="39.75" customHeight="1">
      <c r="A8" s="75" t="s">
        <v>57</v>
      </c>
      <c r="B8" s="75"/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L8" s="43" t="s">
        <v>53</v>
      </c>
      <c r="M8" s="44" t="s">
        <v>49</v>
      </c>
    </row>
    <row r="9" spans="1:13" ht="39.75" customHeight="1">
      <c r="A9" s="75" t="s">
        <v>58</v>
      </c>
      <c r="B9" s="75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L9" s="43" t="s">
        <v>54</v>
      </c>
      <c r="M9" s="44" t="s">
        <v>52</v>
      </c>
    </row>
    <row r="10" spans="1:13" ht="39.75" customHeight="1">
      <c r="A10" s="75" t="s">
        <v>59</v>
      </c>
      <c r="B10" s="75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L10" s="43" t="s">
        <v>55</v>
      </c>
      <c r="M10" s="44" t="s">
        <v>51</v>
      </c>
    </row>
    <row r="11" spans="1:13" ht="39.75" customHeight="1">
      <c r="A11" s="75" t="s">
        <v>60</v>
      </c>
      <c r="B11" s="75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L11" s="43" t="s">
        <v>56</v>
      </c>
      <c r="M11" s="44" t="s">
        <v>50</v>
      </c>
    </row>
    <row r="12" spans="1:13" ht="39.75" customHeight="1" thickBot="1">
      <c r="A12" s="75" t="s">
        <v>46</v>
      </c>
      <c r="B12" s="75"/>
      <c r="C12" s="40">
        <f aca="true" t="shared" si="0" ref="C12:J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</v>
      </c>
      <c r="H12" s="40">
        <f t="shared" si="0"/>
        <v>0</v>
      </c>
      <c r="I12" s="40">
        <f t="shared" si="0"/>
        <v>0</v>
      </c>
      <c r="J12" s="40">
        <f t="shared" si="0"/>
        <v>0</v>
      </c>
      <c r="L12" s="43" t="s">
        <v>63</v>
      </c>
      <c r="M12" s="44" t="s">
        <v>65</v>
      </c>
    </row>
    <row r="13" spans="1:10" ht="36" customHeight="1" thickTop="1">
      <c r="A13" s="75" t="s">
        <v>62</v>
      </c>
      <c r="B13" s="75"/>
      <c r="C13" s="41">
        <f aca="true" t="shared" si="1" ref="C13:J13">IF(Preference=1,((Technical_Points+Price_Points)*0.05),IF(Preference=2,((Technical_Points+Price_Points)*0.1),IF(Preference=3,((Technical_Points+Price_Points)*0.08),IF(Preference=4,((Technical_Points+Price_Points)*0.07),IF(Preference=5,((Technical_Points+Price_Points)*((0.05*Joint_percent_res)+(0.1*Joint_percent_vet1)+(0.08*Joint_percent_vet2)+(0.07*Joint_percent_vet3))),0)))))</f>
        <v>5</v>
      </c>
      <c r="D13" s="41">
        <f t="shared" si="1"/>
        <v>5</v>
      </c>
      <c r="E13" s="41">
        <f t="shared" si="1"/>
        <v>5</v>
      </c>
      <c r="F13" s="41">
        <f t="shared" si="1"/>
        <v>5</v>
      </c>
      <c r="G13" s="41">
        <f t="shared" si="1"/>
        <v>5</v>
      </c>
      <c r="H13" s="41">
        <f t="shared" si="1"/>
        <v>5</v>
      </c>
      <c r="I13" s="41">
        <f t="shared" si="1"/>
        <v>5</v>
      </c>
      <c r="J13" s="41">
        <f t="shared" si="1"/>
        <v>5</v>
      </c>
    </row>
    <row r="14" spans="1:10" ht="36" customHeight="1">
      <c r="A14" s="75" t="s">
        <v>61</v>
      </c>
      <c r="B14" s="75"/>
      <c r="C14" s="41">
        <f aca="true" t="shared" si="2" ref="C14:J14">IF(Preference=1,((Interview_Points)*0.05),IF(Preference=2,((Interview_Points)*0.1),IF(Preference=3,((Interview_Points)*0.08),IF(Preference=4,((Interview_Points)*0.07),IF(Preference=5,((Interview_Points)*((0.05*Joint_percent_res)+(0.1*Joint_percent_vet1)+(0.08*Joint_percent_vet2)+(0.07*Joint_percent_vet3))),0)))))</f>
        <v>5</v>
      </c>
      <c r="D14" s="41">
        <f t="shared" si="2"/>
        <v>5</v>
      </c>
      <c r="E14" s="41">
        <f t="shared" si="2"/>
        <v>5</v>
      </c>
      <c r="F14" s="41">
        <f t="shared" si="2"/>
        <v>5</v>
      </c>
      <c r="G14" s="41">
        <f t="shared" si="2"/>
        <v>5</v>
      </c>
      <c r="H14" s="41">
        <f t="shared" si="2"/>
        <v>5</v>
      </c>
      <c r="I14" s="41">
        <f t="shared" si="2"/>
        <v>5</v>
      </c>
      <c r="J14" s="41">
        <f t="shared" si="2"/>
        <v>5</v>
      </c>
    </row>
    <row r="15" spans="1:10" ht="18.75" customHeight="1">
      <c r="A15" s="39"/>
      <c r="B15" s="39"/>
      <c r="C15" s="42"/>
      <c r="D15" s="42"/>
      <c r="E15" s="42"/>
      <c r="F15" s="42"/>
      <c r="G15" s="42"/>
      <c r="H15" s="42"/>
      <c r="I15" s="42"/>
      <c r="J15" s="42"/>
    </row>
    <row r="16" spans="1:5" ht="15">
      <c r="A16" s="2" t="s">
        <v>0</v>
      </c>
      <c r="B16" s="60" t="b">
        <v>1</v>
      </c>
      <c r="E16" s="6"/>
    </row>
    <row r="17" spans="1:10" ht="15">
      <c r="A17" t="s">
        <v>32</v>
      </c>
      <c r="C17" s="14">
        <v>44</v>
      </c>
      <c r="D17" s="14">
        <v>37</v>
      </c>
      <c r="E17" s="17">
        <v>44</v>
      </c>
      <c r="F17" s="14">
        <v>43</v>
      </c>
      <c r="G17" s="14">
        <v>40</v>
      </c>
      <c r="H17" s="14">
        <v>48</v>
      </c>
      <c r="I17" s="14">
        <v>35</v>
      </c>
      <c r="J17" s="14">
        <v>37</v>
      </c>
    </row>
    <row r="18" spans="1:10" ht="15" thickBot="1">
      <c r="A18" t="s">
        <v>81</v>
      </c>
      <c r="C18" s="20">
        <f>'RFP Price (Sample)'!B10</f>
        <v>100</v>
      </c>
      <c r="D18" s="20">
        <f>'RFP Price (Sample)'!C10</f>
        <v>95.84821428571428</v>
      </c>
      <c r="E18" s="20">
        <f>'RFP Price (Sample)'!D10</f>
        <v>92.84324324324325</v>
      </c>
      <c r="F18" s="20">
        <f>'RFP Price (Sample)'!E10</f>
        <v>95.84821428571428</v>
      </c>
      <c r="G18" s="20">
        <f>'RFP Price (Sample)'!F10</f>
        <v>87.63265306122449</v>
      </c>
      <c r="H18" s="20">
        <f>'RFP Price (Sample)'!G10</f>
        <v>98.59931113662456</v>
      </c>
      <c r="I18" s="20">
        <f>'RFP Price (Sample)'!H10</f>
        <v>87.947108846324</v>
      </c>
      <c r="J18" s="20">
        <f>'RFP Price (Sample)'!I10</f>
        <v>90.60947001900604</v>
      </c>
    </row>
    <row r="19" spans="1:10" ht="14.25">
      <c r="A19" s="3" t="s">
        <v>4</v>
      </c>
      <c r="C19" s="14">
        <f aca="true" t="shared" si="3" ref="C19:I19">SUM(C17:C18)</f>
        <v>144</v>
      </c>
      <c r="D19" s="14">
        <f t="shared" si="3"/>
        <v>132.84821428571428</v>
      </c>
      <c r="E19" s="17">
        <f t="shared" si="3"/>
        <v>136.84324324324325</v>
      </c>
      <c r="F19" s="17">
        <f t="shared" si="3"/>
        <v>138.84821428571428</v>
      </c>
      <c r="G19" s="17">
        <f t="shared" si="3"/>
        <v>127.63265306122449</v>
      </c>
      <c r="H19" s="17">
        <f t="shared" si="3"/>
        <v>146.59931113662458</v>
      </c>
      <c r="I19" s="17">
        <f t="shared" si="3"/>
        <v>122.947108846324</v>
      </c>
      <c r="J19" s="17">
        <f>SUM(J17:J18)</f>
        <v>127.60947001900604</v>
      </c>
    </row>
    <row r="20" spans="1:10" ht="14.25">
      <c r="A20" s="3" t="s">
        <v>41</v>
      </c>
      <c r="C20" s="14">
        <f aca="true" t="shared" si="4" ref="C20:J20">IF(Rater_1=TRUE,C19+Preference_Factor1,0)</f>
        <v>149</v>
      </c>
      <c r="D20" s="14">
        <f t="shared" si="4"/>
        <v>137.84821428571428</v>
      </c>
      <c r="E20" s="14">
        <f t="shared" si="4"/>
        <v>141.84324324324325</v>
      </c>
      <c r="F20" s="14">
        <f t="shared" si="4"/>
        <v>143.84821428571428</v>
      </c>
      <c r="G20" s="14">
        <f t="shared" si="4"/>
        <v>132.6326530612245</v>
      </c>
      <c r="H20" s="14">
        <f t="shared" si="4"/>
        <v>151.59931113662458</v>
      </c>
      <c r="I20" s="14">
        <f t="shared" si="4"/>
        <v>127.947108846324</v>
      </c>
      <c r="J20" s="14">
        <f t="shared" si="4"/>
        <v>132.60947001900604</v>
      </c>
    </row>
    <row r="21" spans="1:10" ht="14.25">
      <c r="A21" s="1" t="s">
        <v>1</v>
      </c>
      <c r="B21" s="1"/>
      <c r="C21" s="16">
        <f aca="true" t="shared" si="5" ref="C21:I21">RANK(C20,Rater1,0)+((COUNT(Rater1)+1-RANK(C20,Rater1,0)-RANK(C20,Rater1,1))/2)</f>
        <v>2</v>
      </c>
      <c r="D21" s="16">
        <f t="shared" si="5"/>
        <v>5</v>
      </c>
      <c r="E21" s="16">
        <f t="shared" si="5"/>
        <v>4</v>
      </c>
      <c r="F21" s="16">
        <f t="shared" si="5"/>
        <v>3</v>
      </c>
      <c r="G21" s="16">
        <f t="shared" si="5"/>
        <v>6</v>
      </c>
      <c r="H21" s="16">
        <f t="shared" si="5"/>
        <v>1</v>
      </c>
      <c r="I21" s="16">
        <f t="shared" si="5"/>
        <v>8</v>
      </c>
      <c r="J21" s="16">
        <f>RANK(J20,Rater1,0)+((COUNT(Rater1)+1-RANK(J20,Rater1,0)-RANK(J20,Rater1,1))/2)</f>
        <v>7</v>
      </c>
    </row>
    <row r="22" spans="1:10" ht="1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5" ht="15">
      <c r="A23" s="2" t="s">
        <v>2</v>
      </c>
      <c r="B23" s="60" t="b">
        <v>1</v>
      </c>
      <c r="E23" s="6"/>
    </row>
    <row r="24" spans="1:10" ht="15">
      <c r="A24" t="s">
        <v>32</v>
      </c>
      <c r="C24" s="14">
        <v>40</v>
      </c>
      <c r="D24" s="14">
        <v>46</v>
      </c>
      <c r="E24" s="17">
        <v>38</v>
      </c>
      <c r="F24" s="14">
        <v>40</v>
      </c>
      <c r="G24" s="14">
        <v>38</v>
      </c>
      <c r="H24" s="14">
        <v>50</v>
      </c>
      <c r="I24" s="14">
        <v>46</v>
      </c>
      <c r="J24" s="14">
        <v>48</v>
      </c>
    </row>
    <row r="25" spans="1:10" ht="15" thickBot="1">
      <c r="A25" t="s">
        <v>81</v>
      </c>
      <c r="C25" s="20">
        <f aca="true" t="shared" si="6" ref="C25:J25">IF(Rater_2=TRUE,C18,0)</f>
        <v>100</v>
      </c>
      <c r="D25" s="20">
        <f t="shared" si="6"/>
        <v>95.84821428571428</v>
      </c>
      <c r="E25" s="20">
        <f t="shared" si="6"/>
        <v>92.84324324324325</v>
      </c>
      <c r="F25" s="20">
        <f t="shared" si="6"/>
        <v>95.84821428571428</v>
      </c>
      <c r="G25" s="20">
        <f t="shared" si="6"/>
        <v>87.63265306122449</v>
      </c>
      <c r="H25" s="20">
        <f t="shared" si="6"/>
        <v>98.59931113662456</v>
      </c>
      <c r="I25" s="20">
        <f t="shared" si="6"/>
        <v>87.947108846324</v>
      </c>
      <c r="J25" s="20">
        <f t="shared" si="6"/>
        <v>90.60947001900604</v>
      </c>
    </row>
    <row r="26" spans="1:12" ht="14.25">
      <c r="A26" s="3" t="s">
        <v>4</v>
      </c>
      <c r="C26" s="14">
        <f aca="true" t="shared" si="7" ref="C26:I26">SUM(C24:C25)</f>
        <v>140</v>
      </c>
      <c r="D26" s="14">
        <f t="shared" si="7"/>
        <v>141.84821428571428</v>
      </c>
      <c r="E26" s="17">
        <f t="shared" si="7"/>
        <v>130.84324324324325</v>
      </c>
      <c r="F26" s="14">
        <f t="shared" si="7"/>
        <v>135.84821428571428</v>
      </c>
      <c r="G26" s="14">
        <f t="shared" si="7"/>
        <v>125.63265306122449</v>
      </c>
      <c r="H26" s="14">
        <f t="shared" si="7"/>
        <v>148.59931113662458</v>
      </c>
      <c r="I26" s="14">
        <f t="shared" si="7"/>
        <v>133.947108846324</v>
      </c>
      <c r="J26" s="14">
        <f>SUM(J24:J25)</f>
        <v>138.60947001900604</v>
      </c>
      <c r="L26" s="14"/>
    </row>
    <row r="27" spans="1:10" ht="14.25">
      <c r="A27" s="3" t="s">
        <v>41</v>
      </c>
      <c r="C27" s="14">
        <f aca="true" t="shared" si="8" ref="C27:J27">IF(Rater_2=TRUE,C26+Preference_Factor1,0)</f>
        <v>145</v>
      </c>
      <c r="D27" s="14">
        <f t="shared" si="8"/>
        <v>146.84821428571428</v>
      </c>
      <c r="E27" s="14">
        <f t="shared" si="8"/>
        <v>135.84324324324325</v>
      </c>
      <c r="F27" s="14">
        <f t="shared" si="8"/>
        <v>140.84821428571428</v>
      </c>
      <c r="G27" s="14">
        <f t="shared" si="8"/>
        <v>130.6326530612245</v>
      </c>
      <c r="H27" s="14">
        <f t="shared" si="8"/>
        <v>153.59931113662458</v>
      </c>
      <c r="I27" s="14">
        <f t="shared" si="8"/>
        <v>138.947108846324</v>
      </c>
      <c r="J27" s="14">
        <f t="shared" si="8"/>
        <v>143.60947001900604</v>
      </c>
    </row>
    <row r="28" spans="1:10" ht="14.25">
      <c r="A28" s="1" t="s">
        <v>3</v>
      </c>
      <c r="B28" s="1"/>
      <c r="C28" s="16">
        <f aca="true" t="shared" si="9" ref="C28:I28">RANK(C27,Rater2,0)+((COUNT(Rater2)+1-RANK(C27,Rater2,0)-RANK(C27,Rater2,1))/2)</f>
        <v>3</v>
      </c>
      <c r="D28" s="16">
        <f t="shared" si="9"/>
        <v>2</v>
      </c>
      <c r="E28" s="16">
        <f t="shared" si="9"/>
        <v>7</v>
      </c>
      <c r="F28" s="16">
        <f t="shared" si="9"/>
        <v>5</v>
      </c>
      <c r="G28" s="16">
        <f t="shared" si="9"/>
        <v>8</v>
      </c>
      <c r="H28" s="16">
        <f t="shared" si="9"/>
        <v>1</v>
      </c>
      <c r="I28" s="16">
        <f t="shared" si="9"/>
        <v>6</v>
      </c>
      <c r="J28" s="16">
        <f>RANK(J27,Rater2,0)+((COUNT(Rater2)+1-RANK(J27,Rater2,0)-RANK(J27,Rater2,1))/2)</f>
        <v>4</v>
      </c>
    </row>
    <row r="29" spans="1:10" ht="15">
      <c r="A29" s="7"/>
      <c r="B29" s="8"/>
      <c r="C29" s="8"/>
      <c r="D29" s="8"/>
      <c r="E29" s="8"/>
      <c r="F29" s="8"/>
      <c r="G29" s="7"/>
      <c r="H29" s="7"/>
      <c r="I29" s="7"/>
      <c r="J29" s="7"/>
    </row>
    <row r="30" spans="1:5" ht="15">
      <c r="A30" s="2" t="s">
        <v>5</v>
      </c>
      <c r="B30" s="60" t="b">
        <v>1</v>
      </c>
      <c r="E30" s="6"/>
    </row>
    <row r="31" spans="1:10" ht="15">
      <c r="A31" t="s">
        <v>32</v>
      </c>
      <c r="C31" s="14">
        <v>48</v>
      </c>
      <c r="D31" s="14">
        <v>50</v>
      </c>
      <c r="E31" s="17">
        <v>46</v>
      </c>
      <c r="F31" s="14">
        <v>47</v>
      </c>
      <c r="G31" s="14">
        <v>46</v>
      </c>
      <c r="H31" s="14">
        <v>50</v>
      </c>
      <c r="I31" s="14">
        <v>46</v>
      </c>
      <c r="J31" s="14">
        <v>48</v>
      </c>
    </row>
    <row r="32" spans="1:10" ht="15" thickBot="1">
      <c r="A32" t="s">
        <v>81</v>
      </c>
      <c r="C32" s="20">
        <f aca="true" t="shared" si="10" ref="C32:J32">IF(Rater_3=TRUE,C18,0)</f>
        <v>100</v>
      </c>
      <c r="D32" s="20">
        <f t="shared" si="10"/>
        <v>95.84821428571428</v>
      </c>
      <c r="E32" s="20">
        <f t="shared" si="10"/>
        <v>92.84324324324325</v>
      </c>
      <c r="F32" s="20">
        <f t="shared" si="10"/>
        <v>95.84821428571428</v>
      </c>
      <c r="G32" s="20">
        <f t="shared" si="10"/>
        <v>87.63265306122449</v>
      </c>
      <c r="H32" s="20">
        <f t="shared" si="10"/>
        <v>98.59931113662456</v>
      </c>
      <c r="I32" s="20">
        <f t="shared" si="10"/>
        <v>87.947108846324</v>
      </c>
      <c r="J32" s="20">
        <f t="shared" si="10"/>
        <v>90.60947001900604</v>
      </c>
    </row>
    <row r="33" spans="1:10" ht="14.25">
      <c r="A33" s="3" t="s">
        <v>4</v>
      </c>
      <c r="C33" s="14">
        <f aca="true" t="shared" si="11" ref="C33:I33">SUM(C31:C32)</f>
        <v>148</v>
      </c>
      <c r="D33" s="14">
        <f t="shared" si="11"/>
        <v>145.84821428571428</v>
      </c>
      <c r="E33" s="17">
        <f t="shared" si="11"/>
        <v>138.84324324324325</v>
      </c>
      <c r="F33" s="14">
        <f t="shared" si="11"/>
        <v>142.84821428571428</v>
      </c>
      <c r="G33" s="14">
        <f t="shared" si="11"/>
        <v>133.6326530612245</v>
      </c>
      <c r="H33" s="14">
        <f t="shared" si="11"/>
        <v>148.59931113662458</v>
      </c>
      <c r="I33" s="14">
        <f t="shared" si="11"/>
        <v>133.947108846324</v>
      </c>
      <c r="J33" s="14">
        <f>SUM(J31:J32)</f>
        <v>138.60947001900604</v>
      </c>
    </row>
    <row r="34" spans="1:10" ht="14.25">
      <c r="A34" s="3" t="s">
        <v>41</v>
      </c>
      <c r="C34" s="14">
        <f aca="true" t="shared" si="12" ref="C34:J34">IF(Rater_3=TRUE,C33+Preference_Factor1,0)</f>
        <v>153</v>
      </c>
      <c r="D34" s="14">
        <f t="shared" si="12"/>
        <v>150.84821428571428</v>
      </c>
      <c r="E34" s="14">
        <f t="shared" si="12"/>
        <v>143.84324324324325</v>
      </c>
      <c r="F34" s="14">
        <f t="shared" si="12"/>
        <v>147.84821428571428</v>
      </c>
      <c r="G34" s="14">
        <f t="shared" si="12"/>
        <v>138.6326530612245</v>
      </c>
      <c r="H34" s="14">
        <f t="shared" si="12"/>
        <v>153.59931113662458</v>
      </c>
      <c r="I34" s="14">
        <f t="shared" si="12"/>
        <v>138.947108846324</v>
      </c>
      <c r="J34" s="14">
        <f t="shared" si="12"/>
        <v>143.60947001900604</v>
      </c>
    </row>
    <row r="35" spans="1:10" ht="14.25">
      <c r="A35" s="1" t="s">
        <v>6</v>
      </c>
      <c r="B35" s="1"/>
      <c r="C35" s="16">
        <f aca="true" t="shared" si="13" ref="C35:I35">RANK(C34,Rater3,0)+((COUNT(Rater3)+1-RANK(C34,Rater3,0)-RANK(C34,Rater3,1))/2)</f>
        <v>2</v>
      </c>
      <c r="D35" s="16">
        <f t="shared" si="13"/>
        <v>3</v>
      </c>
      <c r="E35" s="16">
        <f t="shared" si="13"/>
        <v>5</v>
      </c>
      <c r="F35" s="16">
        <f t="shared" si="13"/>
        <v>4</v>
      </c>
      <c r="G35" s="16">
        <f t="shared" si="13"/>
        <v>8</v>
      </c>
      <c r="H35" s="16">
        <f t="shared" si="13"/>
        <v>1</v>
      </c>
      <c r="I35" s="16">
        <f t="shared" si="13"/>
        <v>7</v>
      </c>
      <c r="J35" s="16">
        <f>RANK(J34,Rater3,0)+((COUNT(Rater3)+1-RANK(J34,Rater3,0)-RANK(J34,Rater3,1))/2)</f>
        <v>6</v>
      </c>
    </row>
    <row r="36" spans="1:10" ht="14.25">
      <c r="A36" s="8"/>
      <c r="B36" s="8"/>
      <c r="C36" s="8"/>
      <c r="D36" s="8"/>
      <c r="E36" s="8"/>
      <c r="F36" s="8"/>
      <c r="G36" s="7"/>
      <c r="H36" s="7"/>
      <c r="I36" s="7"/>
      <c r="J36" s="7"/>
    </row>
    <row r="37" spans="1:5" ht="15">
      <c r="A37" s="2" t="s">
        <v>7</v>
      </c>
      <c r="B37" s="60" t="b">
        <v>1</v>
      </c>
      <c r="E37" s="6"/>
    </row>
    <row r="38" spans="1:10" ht="15">
      <c r="A38" t="s">
        <v>32</v>
      </c>
      <c r="C38" s="14">
        <v>46</v>
      </c>
      <c r="D38" s="14">
        <v>47</v>
      </c>
      <c r="E38" s="17">
        <v>44</v>
      </c>
      <c r="F38" s="14">
        <v>45</v>
      </c>
      <c r="G38" s="14">
        <v>42</v>
      </c>
      <c r="H38" s="14">
        <v>47</v>
      </c>
      <c r="I38" s="14">
        <v>45</v>
      </c>
      <c r="J38" s="14">
        <v>47</v>
      </c>
    </row>
    <row r="39" spans="1:10" ht="15" thickBot="1">
      <c r="A39" t="s">
        <v>81</v>
      </c>
      <c r="C39" s="20">
        <f aca="true" t="shared" si="14" ref="C39:J39">IF(Rater_4=TRUE,C18,0)</f>
        <v>100</v>
      </c>
      <c r="D39" s="20">
        <f t="shared" si="14"/>
        <v>95.84821428571428</v>
      </c>
      <c r="E39" s="20">
        <f t="shared" si="14"/>
        <v>92.84324324324325</v>
      </c>
      <c r="F39" s="20">
        <f t="shared" si="14"/>
        <v>95.84821428571428</v>
      </c>
      <c r="G39" s="20">
        <f t="shared" si="14"/>
        <v>87.63265306122449</v>
      </c>
      <c r="H39" s="20">
        <f t="shared" si="14"/>
        <v>98.59931113662456</v>
      </c>
      <c r="I39" s="20">
        <f t="shared" si="14"/>
        <v>87.947108846324</v>
      </c>
      <c r="J39" s="20">
        <f t="shared" si="14"/>
        <v>90.60947001900604</v>
      </c>
    </row>
    <row r="40" spans="1:10" ht="14.25">
      <c r="A40" s="3" t="s">
        <v>4</v>
      </c>
      <c r="C40" s="14">
        <f aca="true" t="shared" si="15" ref="C40:I40">SUM(C38:C39)</f>
        <v>146</v>
      </c>
      <c r="D40" s="14">
        <f t="shared" si="15"/>
        <v>142.84821428571428</v>
      </c>
      <c r="E40" s="17">
        <f t="shared" si="15"/>
        <v>136.84324324324325</v>
      </c>
      <c r="F40" s="14">
        <f t="shared" si="15"/>
        <v>140.84821428571428</v>
      </c>
      <c r="G40" s="14">
        <f t="shared" si="15"/>
        <v>129.6326530612245</v>
      </c>
      <c r="H40" s="14">
        <f t="shared" si="15"/>
        <v>145.59931113662458</v>
      </c>
      <c r="I40" s="14">
        <f t="shared" si="15"/>
        <v>132.947108846324</v>
      </c>
      <c r="J40" s="14">
        <f>SUM(J38:J39)</f>
        <v>137.60947001900604</v>
      </c>
    </row>
    <row r="41" spans="1:10" ht="14.25">
      <c r="A41" s="3" t="s">
        <v>41</v>
      </c>
      <c r="C41" s="14">
        <f aca="true" t="shared" si="16" ref="C41:J41">IF(Rater_4=TRUE,C40+Preference_Factor1,0)</f>
        <v>151</v>
      </c>
      <c r="D41" s="14">
        <f t="shared" si="16"/>
        <v>147.84821428571428</v>
      </c>
      <c r="E41" s="14">
        <f t="shared" si="16"/>
        <v>141.84324324324325</v>
      </c>
      <c r="F41" s="14">
        <f t="shared" si="16"/>
        <v>145.84821428571428</v>
      </c>
      <c r="G41" s="14">
        <f t="shared" si="16"/>
        <v>134.6326530612245</v>
      </c>
      <c r="H41" s="14">
        <f t="shared" si="16"/>
        <v>150.59931113662458</v>
      </c>
      <c r="I41" s="14">
        <f t="shared" si="16"/>
        <v>137.947108846324</v>
      </c>
      <c r="J41" s="14">
        <f t="shared" si="16"/>
        <v>142.60947001900604</v>
      </c>
    </row>
    <row r="42" spans="1:10" ht="14.25">
      <c r="A42" s="1" t="s">
        <v>8</v>
      </c>
      <c r="C42" s="16">
        <f aca="true" t="shared" si="17" ref="C42:I42">RANK(C41,Rater4,0)+((COUNT(Rater4)+1-RANK(C41,Rater4,0)-RANK(C41,Rater4,1))/2)</f>
        <v>1</v>
      </c>
      <c r="D42" s="16">
        <f t="shared" si="17"/>
        <v>3</v>
      </c>
      <c r="E42" s="16">
        <f t="shared" si="17"/>
        <v>6</v>
      </c>
      <c r="F42" s="16">
        <f t="shared" si="17"/>
        <v>4</v>
      </c>
      <c r="G42" s="16">
        <f t="shared" si="17"/>
        <v>8</v>
      </c>
      <c r="H42" s="16">
        <f t="shared" si="17"/>
        <v>2</v>
      </c>
      <c r="I42" s="16">
        <f t="shared" si="17"/>
        <v>7</v>
      </c>
      <c r="J42" s="16">
        <f>RANK(J41,Rater4,0)+((COUNT(Rater4)+1-RANK(J41,Rater4,0)-RANK(J41,Rater4,1))/2)</f>
        <v>5</v>
      </c>
    </row>
    <row r="43" spans="1:10" ht="14.25">
      <c r="A43" s="8"/>
      <c r="B43" s="8"/>
      <c r="C43" s="8"/>
      <c r="D43" s="8"/>
      <c r="E43" s="8"/>
      <c r="F43" s="8"/>
      <c r="G43" s="7"/>
      <c r="H43" s="7"/>
      <c r="I43" s="7"/>
      <c r="J43" s="7"/>
    </row>
    <row r="44" spans="1:5" ht="15">
      <c r="A44" s="2" t="s">
        <v>78</v>
      </c>
      <c r="B44" s="60" t="b">
        <v>0</v>
      </c>
      <c r="E44" s="6"/>
    </row>
    <row r="45" spans="1:10" ht="15">
      <c r="A45" t="s">
        <v>32</v>
      </c>
      <c r="C45" s="14">
        <v>0</v>
      </c>
      <c r="D45" s="14">
        <v>0</v>
      </c>
      <c r="E45" s="17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1" s="6" customFormat="1" ht="15" thickBot="1">
      <c r="A46" t="s">
        <v>81</v>
      </c>
      <c r="B46"/>
      <c r="C46" s="20">
        <f aca="true" t="shared" si="18" ref="C46:J46">IF(Rater_5=TRUE,C18,0)</f>
        <v>0</v>
      </c>
      <c r="D46" s="20">
        <f t="shared" si="18"/>
        <v>0</v>
      </c>
      <c r="E46" s="20">
        <f t="shared" si="18"/>
        <v>0</v>
      </c>
      <c r="F46" s="20">
        <f t="shared" si="18"/>
        <v>0</v>
      </c>
      <c r="G46" s="20">
        <f t="shared" si="18"/>
        <v>0</v>
      </c>
      <c r="H46" s="20">
        <f t="shared" si="18"/>
        <v>0</v>
      </c>
      <c r="I46" s="20">
        <f t="shared" si="18"/>
        <v>0</v>
      </c>
      <c r="J46" s="20">
        <f t="shared" si="18"/>
        <v>0</v>
      </c>
      <c r="K46" s="22"/>
    </row>
    <row r="47" spans="1:10" ht="14.25">
      <c r="A47" s="3" t="s">
        <v>4</v>
      </c>
      <c r="C47" s="14">
        <f aca="true" t="shared" si="19" ref="C47:I47">SUM(C45:C46)</f>
        <v>0</v>
      </c>
      <c r="D47" s="14">
        <f t="shared" si="19"/>
        <v>0</v>
      </c>
      <c r="E47" s="17">
        <f t="shared" si="19"/>
        <v>0</v>
      </c>
      <c r="F47" s="14">
        <f t="shared" si="19"/>
        <v>0</v>
      </c>
      <c r="G47" s="14">
        <f t="shared" si="19"/>
        <v>0</v>
      </c>
      <c r="H47" s="14">
        <f t="shared" si="19"/>
        <v>0</v>
      </c>
      <c r="I47" s="14">
        <f t="shared" si="19"/>
        <v>0</v>
      </c>
      <c r="J47" s="14">
        <f>SUM(J45:J46)</f>
        <v>0</v>
      </c>
    </row>
    <row r="48" spans="1:10" ht="14.25">
      <c r="A48" s="3" t="s">
        <v>41</v>
      </c>
      <c r="C48" s="14">
        <f aca="true" t="shared" si="20" ref="C48:J48">IF(Rater_5=TRUE,C47+Preference_Factor1,0)</f>
        <v>0</v>
      </c>
      <c r="D48" s="14">
        <f t="shared" si="20"/>
        <v>0</v>
      </c>
      <c r="E48" s="14">
        <f t="shared" si="20"/>
        <v>0</v>
      </c>
      <c r="F48" s="14">
        <f t="shared" si="20"/>
        <v>0</v>
      </c>
      <c r="G48" s="14">
        <f t="shared" si="20"/>
        <v>0</v>
      </c>
      <c r="H48" s="14">
        <f t="shared" si="20"/>
        <v>0</v>
      </c>
      <c r="I48" s="14">
        <f t="shared" si="20"/>
        <v>0</v>
      </c>
      <c r="J48" s="14">
        <f t="shared" si="20"/>
        <v>0</v>
      </c>
    </row>
    <row r="49" spans="1:10" ht="14.25">
      <c r="A49" s="1" t="s">
        <v>79</v>
      </c>
      <c r="C49" s="16">
        <f aca="true" t="shared" si="21" ref="C49:J49">RANK(C48,Rater5,0)+((COUNT(Rater5)+1-RANK(C48,Rater5,0)-RANK(C48,Rater5,1))/2)</f>
        <v>4.5</v>
      </c>
      <c r="D49" s="16">
        <f t="shared" si="21"/>
        <v>4.5</v>
      </c>
      <c r="E49" s="16">
        <f t="shared" si="21"/>
        <v>4.5</v>
      </c>
      <c r="F49" s="16">
        <f t="shared" si="21"/>
        <v>4.5</v>
      </c>
      <c r="G49" s="16">
        <f t="shared" si="21"/>
        <v>4.5</v>
      </c>
      <c r="H49" s="16">
        <f t="shared" si="21"/>
        <v>4.5</v>
      </c>
      <c r="I49" s="16">
        <f t="shared" si="21"/>
        <v>4.5</v>
      </c>
      <c r="J49" s="16">
        <f t="shared" si="21"/>
        <v>4.5</v>
      </c>
    </row>
    <row r="50" ht="14.25">
      <c r="E50" s="6"/>
    </row>
    <row r="51" spans="1:6" ht="14.25">
      <c r="A51" t="s">
        <v>100</v>
      </c>
      <c r="B51" s="61">
        <f>COUNTIF(B16:B44,TRUE)</f>
        <v>4</v>
      </c>
      <c r="C51" s="14"/>
      <c r="D51" s="14"/>
      <c r="E51" s="14"/>
      <c r="F51" s="14"/>
    </row>
    <row r="52" spans="2:6" ht="14.25">
      <c r="B52" s="61"/>
      <c r="C52" s="14"/>
      <c r="D52" s="14"/>
      <c r="E52" s="14"/>
      <c r="F52" s="14"/>
    </row>
    <row r="53" spans="1:10" ht="14.25">
      <c r="A53" s="15"/>
      <c r="B53" s="15" t="s">
        <v>103</v>
      </c>
      <c r="C53" s="15"/>
      <c r="D53" s="15"/>
      <c r="E53" s="15"/>
      <c r="F53" s="15"/>
      <c r="G53" s="15"/>
      <c r="H53" s="15"/>
      <c r="I53" s="15"/>
      <c r="J53" s="15"/>
    </row>
    <row r="54" ht="14.25">
      <c r="E54" s="6"/>
    </row>
    <row r="55" spans="1:10" ht="14.25">
      <c r="A55" t="s">
        <v>9</v>
      </c>
      <c r="C55" s="14">
        <f aca="true" t="shared" si="22" ref="C55:J55">IF(Rater_1=TRUE,C21,0)</f>
        <v>2</v>
      </c>
      <c r="D55" s="14">
        <f t="shared" si="22"/>
        <v>5</v>
      </c>
      <c r="E55" s="14">
        <f t="shared" si="22"/>
        <v>4</v>
      </c>
      <c r="F55" s="14">
        <f t="shared" si="22"/>
        <v>3</v>
      </c>
      <c r="G55" s="14">
        <f t="shared" si="22"/>
        <v>6</v>
      </c>
      <c r="H55" s="14">
        <f t="shared" si="22"/>
        <v>1</v>
      </c>
      <c r="I55" s="14">
        <f t="shared" si="22"/>
        <v>8</v>
      </c>
      <c r="J55" s="14">
        <f t="shared" si="22"/>
        <v>7</v>
      </c>
    </row>
    <row r="56" spans="1:10" ht="14.25">
      <c r="A56" t="s">
        <v>22</v>
      </c>
      <c r="C56" s="14">
        <f aca="true" t="shared" si="23" ref="C56:J56">IF(Rater_2=TRUE,C28,0)</f>
        <v>3</v>
      </c>
      <c r="D56" s="14">
        <f t="shared" si="23"/>
        <v>2</v>
      </c>
      <c r="E56" s="14">
        <f t="shared" si="23"/>
        <v>7</v>
      </c>
      <c r="F56" s="14">
        <f t="shared" si="23"/>
        <v>5</v>
      </c>
      <c r="G56" s="14">
        <f t="shared" si="23"/>
        <v>8</v>
      </c>
      <c r="H56" s="14">
        <f t="shared" si="23"/>
        <v>1</v>
      </c>
      <c r="I56" s="14">
        <f t="shared" si="23"/>
        <v>6</v>
      </c>
      <c r="J56" s="14">
        <f t="shared" si="23"/>
        <v>4</v>
      </c>
    </row>
    <row r="57" spans="1:10" ht="14.25">
      <c r="A57" t="s">
        <v>10</v>
      </c>
      <c r="C57" s="14">
        <f aca="true" t="shared" si="24" ref="C57:J57">IF(Rater_3=TRUE,C35,0)</f>
        <v>2</v>
      </c>
      <c r="D57" s="14">
        <f t="shared" si="24"/>
        <v>3</v>
      </c>
      <c r="E57" s="14">
        <f t="shared" si="24"/>
        <v>5</v>
      </c>
      <c r="F57" s="14">
        <f t="shared" si="24"/>
        <v>4</v>
      </c>
      <c r="G57" s="14">
        <f t="shared" si="24"/>
        <v>8</v>
      </c>
      <c r="H57" s="14">
        <f t="shared" si="24"/>
        <v>1</v>
      </c>
      <c r="I57" s="14">
        <f t="shared" si="24"/>
        <v>7</v>
      </c>
      <c r="J57" s="14">
        <f t="shared" si="24"/>
        <v>6</v>
      </c>
    </row>
    <row r="58" spans="1:10" ht="14.25">
      <c r="A58" t="s">
        <v>11</v>
      </c>
      <c r="C58" s="14">
        <f aca="true" t="shared" si="25" ref="C58:J58">IF(Rater_4=TRUE,C42,0)</f>
        <v>1</v>
      </c>
      <c r="D58" s="14">
        <f t="shared" si="25"/>
        <v>3</v>
      </c>
      <c r="E58" s="14">
        <f t="shared" si="25"/>
        <v>6</v>
      </c>
      <c r="F58" s="14">
        <f t="shared" si="25"/>
        <v>4</v>
      </c>
      <c r="G58" s="14">
        <f t="shared" si="25"/>
        <v>8</v>
      </c>
      <c r="H58" s="14">
        <f t="shared" si="25"/>
        <v>2</v>
      </c>
      <c r="I58" s="14">
        <f t="shared" si="25"/>
        <v>7</v>
      </c>
      <c r="J58" s="14">
        <f t="shared" si="25"/>
        <v>5</v>
      </c>
    </row>
    <row r="59" spans="1:10" ht="14.25">
      <c r="A59" t="s">
        <v>82</v>
      </c>
      <c r="C59" s="14">
        <f aca="true" t="shared" si="26" ref="C59:J59">IF(Rater_5=TRUE,C49,0)</f>
        <v>0</v>
      </c>
      <c r="D59" s="14">
        <f t="shared" si="26"/>
        <v>0</v>
      </c>
      <c r="E59" s="14">
        <f t="shared" si="26"/>
        <v>0</v>
      </c>
      <c r="F59" s="14">
        <f t="shared" si="26"/>
        <v>0</v>
      </c>
      <c r="G59" s="14">
        <f t="shared" si="26"/>
        <v>0</v>
      </c>
      <c r="H59" s="14">
        <f t="shared" si="26"/>
        <v>0</v>
      </c>
      <c r="I59" s="14">
        <f t="shared" si="26"/>
        <v>0</v>
      </c>
      <c r="J59" s="14">
        <f t="shared" si="26"/>
        <v>0</v>
      </c>
    </row>
    <row r="60" spans="2:10" ht="14.25">
      <c r="B60" s="1" t="s">
        <v>16</v>
      </c>
      <c r="C60" s="16">
        <f aca="true" t="shared" si="27" ref="C60:I60">SUM(C55:C59)</f>
        <v>8</v>
      </c>
      <c r="D60" s="16">
        <f t="shared" si="27"/>
        <v>13</v>
      </c>
      <c r="E60" s="16">
        <f t="shared" si="27"/>
        <v>22</v>
      </c>
      <c r="F60" s="16">
        <f t="shared" si="27"/>
        <v>16</v>
      </c>
      <c r="G60" s="16">
        <f t="shared" si="27"/>
        <v>30</v>
      </c>
      <c r="H60" s="16">
        <f t="shared" si="27"/>
        <v>5</v>
      </c>
      <c r="I60" s="16">
        <f t="shared" si="27"/>
        <v>28</v>
      </c>
      <c r="J60" s="16">
        <f>SUM(J55:J59)</f>
        <v>22</v>
      </c>
    </row>
    <row r="61" spans="3:10" ht="14.25">
      <c r="C61" s="11"/>
      <c r="D61" s="11"/>
      <c r="E61" s="11"/>
      <c r="F61" s="11"/>
      <c r="G61" s="11"/>
      <c r="H61" s="11"/>
      <c r="I61" s="11"/>
      <c r="J61" s="11"/>
    </row>
    <row r="62" spans="1:10" ht="14.25">
      <c r="A62" s="1"/>
      <c r="B62" s="1"/>
      <c r="C62" s="12"/>
      <c r="D62" s="12"/>
      <c r="E62" s="12"/>
      <c r="F62" s="12"/>
      <c r="G62" s="12"/>
      <c r="H62" s="12"/>
      <c r="I62" s="12"/>
      <c r="J62" s="12"/>
    </row>
    <row r="63" spans="3:6" ht="14.25">
      <c r="C63" s="11"/>
      <c r="D63" s="11"/>
      <c r="E63" s="13"/>
      <c r="F63" s="13"/>
    </row>
    <row r="64" spans="1:10" ht="14.25">
      <c r="A64" s="1" t="s">
        <v>13</v>
      </c>
      <c r="B64" s="1"/>
      <c r="C64" s="16">
        <f aca="true" t="shared" si="28" ref="C64:J64">RANK(C60,Shortlist_rank,1)+((COUNT(Shortlist_rank)+1-RANK(C60,Shortlist_rank,0)-RANK(C60,Shortlist_rank,1))/2)</f>
        <v>2</v>
      </c>
      <c r="D64" s="16">
        <f t="shared" si="28"/>
        <v>3</v>
      </c>
      <c r="E64" s="16">
        <f t="shared" si="28"/>
        <v>5.5</v>
      </c>
      <c r="F64" s="16">
        <f t="shared" si="28"/>
        <v>4</v>
      </c>
      <c r="G64" s="16">
        <f t="shared" si="28"/>
        <v>8</v>
      </c>
      <c r="H64" s="16">
        <f t="shared" si="28"/>
        <v>1</v>
      </c>
      <c r="I64" s="16">
        <f t="shared" si="28"/>
        <v>7</v>
      </c>
      <c r="J64" s="16">
        <f t="shared" si="28"/>
        <v>5.5</v>
      </c>
    </row>
    <row r="65" ht="14.25">
      <c r="A65" t="s">
        <v>21</v>
      </c>
    </row>
    <row r="67" spans="1:10" ht="15">
      <c r="A67" t="s">
        <v>28</v>
      </c>
      <c r="C67" s="70" t="b">
        <v>1</v>
      </c>
      <c r="D67" s="55" t="b">
        <v>1</v>
      </c>
      <c r="E67" s="55" t="b">
        <v>0</v>
      </c>
      <c r="F67" s="55" t="b">
        <v>0</v>
      </c>
      <c r="G67" s="55" t="b">
        <v>0</v>
      </c>
      <c r="H67" s="55" t="b">
        <v>1</v>
      </c>
      <c r="I67" s="55" t="b">
        <v>0</v>
      </c>
      <c r="J67" s="55" t="b">
        <v>0</v>
      </c>
    </row>
    <row r="68" spans="1:2" ht="15">
      <c r="A68" s="59" t="s">
        <v>77</v>
      </c>
      <c r="B68" s="59"/>
    </row>
    <row r="69" spans="1:10" ht="15" thickBot="1">
      <c r="A69" s="78" t="s">
        <v>27</v>
      </c>
      <c r="B69" s="78"/>
      <c r="C69" s="78"/>
      <c r="D69" s="78"/>
      <c r="E69" s="78"/>
      <c r="F69" s="78"/>
      <c r="G69" s="30"/>
      <c r="H69" s="30"/>
      <c r="I69" s="30"/>
      <c r="J69" s="30"/>
    </row>
    <row r="70" spans="1:10" s="56" customFormat="1" ht="14.25">
      <c r="A70" s="26" t="s">
        <v>23</v>
      </c>
      <c r="B70" s="26"/>
      <c r="C70" s="27">
        <f>C20+C27+C34+C41+C48</f>
        <v>598</v>
      </c>
      <c r="D70" s="27">
        <f aca="true" t="shared" si="29" ref="D70:J70">D20+D27+D34+D41+D48</f>
        <v>583.3928571428571</v>
      </c>
      <c r="E70" s="27">
        <f t="shared" si="29"/>
        <v>563.372972972973</v>
      </c>
      <c r="F70" s="27">
        <f t="shared" si="29"/>
        <v>578.3928571428571</v>
      </c>
      <c r="G70" s="27">
        <f t="shared" si="29"/>
        <v>536.530612244898</v>
      </c>
      <c r="H70" s="27">
        <f t="shared" si="29"/>
        <v>609.3972445464983</v>
      </c>
      <c r="I70" s="27">
        <f t="shared" si="29"/>
        <v>543.788435385296</v>
      </c>
      <c r="J70" s="27">
        <f t="shared" si="29"/>
        <v>562.4378800760242</v>
      </c>
    </row>
    <row r="71" spans="1:10" s="56" customFormat="1" ht="14.25">
      <c r="A71" s="26" t="s">
        <v>25</v>
      </c>
      <c r="B71" s="26"/>
      <c r="C71" s="27">
        <f>RANK(C70,C70:J70,0)</f>
        <v>2</v>
      </c>
      <c r="D71" s="27">
        <f>RANK(D70,C70:J70,0)</f>
        <v>3</v>
      </c>
      <c r="E71" s="27">
        <f>RANK(E70,C70:J70,0)</f>
        <v>5</v>
      </c>
      <c r="F71" s="27">
        <f>RANK(F70,C70:J70,0)</f>
        <v>4</v>
      </c>
      <c r="G71" s="27">
        <f>RANK(G70,C70:J70,0)</f>
        <v>8</v>
      </c>
      <c r="H71" s="27">
        <f>RANK(H70,C70:J70,0)</f>
        <v>1</v>
      </c>
      <c r="I71" s="27">
        <f>RANK(I70,C70:J70,0)</f>
        <v>7</v>
      </c>
      <c r="J71" s="27">
        <f>RANK(J70,C70:J70,0)</f>
        <v>6</v>
      </c>
    </row>
    <row r="72" spans="1:10" ht="14.25">
      <c r="A72" s="26" t="s">
        <v>24</v>
      </c>
      <c r="B72" s="26"/>
      <c r="C72" s="27">
        <f aca="true" t="shared" si="30" ref="C72:J72">C70/Raters</f>
        <v>149.5</v>
      </c>
      <c r="D72" s="27">
        <f t="shared" si="30"/>
        <v>145.84821428571428</v>
      </c>
      <c r="E72" s="27">
        <f t="shared" si="30"/>
        <v>140.84324324324325</v>
      </c>
      <c r="F72" s="27">
        <f t="shared" si="30"/>
        <v>144.59821428571428</v>
      </c>
      <c r="G72" s="27">
        <f t="shared" si="30"/>
        <v>134.1326530612245</v>
      </c>
      <c r="H72" s="27">
        <f t="shared" si="30"/>
        <v>152.34931113662458</v>
      </c>
      <c r="I72" s="27">
        <f t="shared" si="30"/>
        <v>135.947108846324</v>
      </c>
      <c r="J72" s="27">
        <f t="shared" si="30"/>
        <v>140.60947001900604</v>
      </c>
    </row>
    <row r="73" spans="1:10" ht="14.25">
      <c r="A73" s="26" t="s">
        <v>26</v>
      </c>
      <c r="B73" s="26"/>
      <c r="C73" s="27">
        <f aca="true" t="shared" si="31" ref="C73:J73">RANK(C72,AVG_Score,0)</f>
        <v>2</v>
      </c>
      <c r="D73" s="27">
        <f t="shared" si="31"/>
        <v>3</v>
      </c>
      <c r="E73" s="27">
        <f t="shared" si="31"/>
        <v>5</v>
      </c>
      <c r="F73" s="27">
        <f t="shared" si="31"/>
        <v>4</v>
      </c>
      <c r="G73" s="27">
        <f t="shared" si="31"/>
        <v>8</v>
      </c>
      <c r="H73" s="27">
        <f t="shared" si="31"/>
        <v>1</v>
      </c>
      <c r="I73" s="27">
        <f t="shared" si="31"/>
        <v>7</v>
      </c>
      <c r="J73" s="27">
        <f t="shared" si="31"/>
        <v>6</v>
      </c>
    </row>
    <row r="75" spans="1:10" ht="14.25">
      <c r="A75" s="77" t="s">
        <v>14</v>
      </c>
      <c r="B75" s="77"/>
      <c r="C75" s="77"/>
      <c r="D75" s="77"/>
      <c r="E75" s="77"/>
      <c r="F75" s="77"/>
      <c r="G75" s="32"/>
      <c r="H75" s="32"/>
      <c r="I75" s="32"/>
      <c r="J75" s="32"/>
    </row>
    <row r="76" spans="1:10" ht="14.25">
      <c r="A76" s="56"/>
      <c r="B76" s="56"/>
      <c r="C76" s="56"/>
      <c r="D76" s="56"/>
      <c r="E76" s="56"/>
      <c r="F76" s="56"/>
      <c r="G76" s="56"/>
      <c r="H76" s="56"/>
      <c r="I76" s="56"/>
      <c r="J76" s="56"/>
    </row>
    <row r="77" spans="1:10" ht="14.25">
      <c r="A77" s="56"/>
      <c r="B77" s="56"/>
      <c r="C77" s="21" t="str">
        <f>IF(C67=TRUE,C6,"N/A")</f>
        <v>Firm A</v>
      </c>
      <c r="D77" s="21" t="str">
        <f aca="true" t="shared" si="32" ref="D77:J77">IF(D67=TRUE,D6,"N/A")</f>
        <v>Firm B</v>
      </c>
      <c r="E77" s="21" t="str">
        <f t="shared" si="32"/>
        <v>N/A</v>
      </c>
      <c r="F77" s="21" t="str">
        <f t="shared" si="32"/>
        <v>N/A</v>
      </c>
      <c r="G77" s="21" t="str">
        <f t="shared" si="32"/>
        <v>N/A</v>
      </c>
      <c r="H77" s="21" t="str">
        <f t="shared" si="32"/>
        <v>Firm F</v>
      </c>
      <c r="I77" s="21" t="str">
        <f t="shared" si="32"/>
        <v>N/A</v>
      </c>
      <c r="J77" s="21" t="str">
        <f t="shared" si="32"/>
        <v>N/A</v>
      </c>
    </row>
    <row r="78" spans="1:6" ht="15">
      <c r="A78" s="9" t="s">
        <v>0</v>
      </c>
      <c r="B78" s="62" t="b">
        <v>1</v>
      </c>
      <c r="C78" s="6"/>
      <c r="D78" s="6"/>
      <c r="E78" s="6"/>
      <c r="F78" s="6"/>
    </row>
    <row r="79" spans="1:10" ht="15">
      <c r="A79" s="6" t="s">
        <v>15</v>
      </c>
      <c r="B79" s="62"/>
      <c r="C79" s="23">
        <v>86</v>
      </c>
      <c r="D79" s="23">
        <v>80</v>
      </c>
      <c r="E79" s="23">
        <v>0</v>
      </c>
      <c r="F79" s="23">
        <v>0</v>
      </c>
      <c r="G79" s="23">
        <v>0</v>
      </c>
      <c r="H79" s="23">
        <v>89</v>
      </c>
      <c r="I79" s="23">
        <v>0</v>
      </c>
      <c r="J79" s="23">
        <v>0</v>
      </c>
    </row>
    <row r="80" spans="1:10" ht="14.25">
      <c r="A80" s="3" t="s">
        <v>41</v>
      </c>
      <c r="B80" s="62"/>
      <c r="C80" s="14">
        <f aca="true" t="shared" si="33" ref="C80:I80">IF(C79=0,0,C79+Preference_Factor2)</f>
        <v>91</v>
      </c>
      <c r="D80" s="14">
        <f t="shared" si="33"/>
        <v>85</v>
      </c>
      <c r="E80" s="14">
        <f t="shared" si="33"/>
        <v>0</v>
      </c>
      <c r="F80" s="14">
        <f t="shared" si="33"/>
        <v>0</v>
      </c>
      <c r="G80" s="14">
        <f t="shared" si="33"/>
        <v>0</v>
      </c>
      <c r="H80" s="14">
        <f t="shared" si="33"/>
        <v>94</v>
      </c>
      <c r="I80" s="14">
        <f t="shared" si="33"/>
        <v>0</v>
      </c>
      <c r="J80" s="14">
        <f>IF(J79=0,0,J79+Preference_Factor2)</f>
        <v>0</v>
      </c>
    </row>
    <row r="81" spans="1:10" ht="14.25">
      <c r="A81" s="6" t="s">
        <v>12</v>
      </c>
      <c r="B81" s="62"/>
      <c r="C81" s="28">
        <f aca="true" t="shared" si="34" ref="C81:I81">RANK(C80,Rater1B,0)+((COUNT(Rater1B)+1-RANK(C80,Rater1B,0)-RANK(C80,Rater1B,1))/2)</f>
        <v>2</v>
      </c>
      <c r="D81" s="28">
        <f t="shared" si="34"/>
        <v>3</v>
      </c>
      <c r="E81" s="28">
        <f t="shared" si="34"/>
        <v>6</v>
      </c>
      <c r="F81" s="28">
        <f t="shared" si="34"/>
        <v>6</v>
      </c>
      <c r="G81" s="28">
        <f t="shared" si="34"/>
        <v>6</v>
      </c>
      <c r="H81" s="28">
        <f t="shared" si="34"/>
        <v>1</v>
      </c>
      <c r="I81" s="28">
        <f t="shared" si="34"/>
        <v>6</v>
      </c>
      <c r="J81" s="28">
        <f>RANK(J80,Rater1B,0)+((COUNT(Rater1B)+1-RANK(J80,Rater1B,0)-RANK(J80,Rater1B,1))/2)</f>
        <v>6</v>
      </c>
    </row>
    <row r="82" spans="1:6" ht="14.25">
      <c r="A82" s="6"/>
      <c r="B82" s="62"/>
      <c r="C82" s="6"/>
      <c r="D82" s="6"/>
      <c r="E82" s="18"/>
      <c r="F82" s="6"/>
    </row>
    <row r="83" spans="1:6" ht="15">
      <c r="A83" s="9" t="s">
        <v>2</v>
      </c>
      <c r="B83" s="62" t="b">
        <v>1</v>
      </c>
      <c r="C83" s="6"/>
      <c r="D83" s="6"/>
      <c r="E83" s="18"/>
      <c r="F83" s="6"/>
    </row>
    <row r="84" spans="1:10" ht="15">
      <c r="A84" s="6" t="s">
        <v>15</v>
      </c>
      <c r="B84" s="62"/>
      <c r="C84" s="23">
        <v>90</v>
      </c>
      <c r="D84" s="23">
        <v>70</v>
      </c>
      <c r="E84" s="23">
        <v>0</v>
      </c>
      <c r="F84" s="23">
        <v>0</v>
      </c>
      <c r="G84" s="23">
        <v>0</v>
      </c>
      <c r="H84" s="23">
        <v>90</v>
      </c>
      <c r="I84" s="23">
        <v>0</v>
      </c>
      <c r="J84" s="23">
        <v>0</v>
      </c>
    </row>
    <row r="85" spans="1:10" ht="14.25">
      <c r="A85" s="3" t="s">
        <v>41</v>
      </c>
      <c r="B85" s="62"/>
      <c r="C85" s="14">
        <f aca="true" t="shared" si="35" ref="C85:I85">IF(C84=0,0,C84+Preference_Factor2)</f>
        <v>95</v>
      </c>
      <c r="D85" s="14">
        <f t="shared" si="35"/>
        <v>75</v>
      </c>
      <c r="E85" s="14">
        <f t="shared" si="35"/>
        <v>0</v>
      </c>
      <c r="F85" s="14">
        <f t="shared" si="35"/>
        <v>0</v>
      </c>
      <c r="G85" s="14">
        <f t="shared" si="35"/>
        <v>0</v>
      </c>
      <c r="H85" s="14">
        <f t="shared" si="35"/>
        <v>95</v>
      </c>
      <c r="I85" s="14">
        <f t="shared" si="35"/>
        <v>0</v>
      </c>
      <c r="J85" s="14">
        <f>IF(J84=0,0,J84+Preference_Factor2)</f>
        <v>0</v>
      </c>
    </row>
    <row r="86" spans="1:10" ht="14.25">
      <c r="A86" s="6" t="s">
        <v>12</v>
      </c>
      <c r="B86" s="62"/>
      <c r="C86" s="28">
        <f aca="true" t="shared" si="36" ref="C86:I86">RANK(C85,Rater2B,0)+((COUNT(Rater2B)+1-RANK(C85,Rater2B,0)-RANK(C85,Rater2B,1))/2)</f>
        <v>1.5</v>
      </c>
      <c r="D86" s="28">
        <f t="shared" si="36"/>
        <v>3</v>
      </c>
      <c r="E86" s="28">
        <f t="shared" si="36"/>
        <v>6</v>
      </c>
      <c r="F86" s="28">
        <f t="shared" si="36"/>
        <v>6</v>
      </c>
      <c r="G86" s="28">
        <f t="shared" si="36"/>
        <v>6</v>
      </c>
      <c r="H86" s="28">
        <f t="shared" si="36"/>
        <v>1.5</v>
      </c>
      <c r="I86" s="28">
        <f t="shared" si="36"/>
        <v>6</v>
      </c>
      <c r="J86" s="28">
        <f>RANK(J85,Rater2B,0)+((COUNT(Rater2B)+1-RANK(J85,Rater2B,0)-RANK(J85,Rater2B,1))/2)</f>
        <v>6</v>
      </c>
    </row>
    <row r="87" spans="1:6" ht="14.25">
      <c r="A87" s="6"/>
      <c r="B87" s="62"/>
      <c r="C87" s="6"/>
      <c r="D87" s="6"/>
      <c r="E87" s="18"/>
      <c r="F87" s="6"/>
    </row>
    <row r="88" spans="1:6" ht="15">
      <c r="A88" s="9" t="s">
        <v>5</v>
      </c>
      <c r="B88" s="62" t="b">
        <v>1</v>
      </c>
      <c r="C88" s="6"/>
      <c r="D88" s="6"/>
      <c r="E88" s="18"/>
      <c r="F88" s="6"/>
    </row>
    <row r="89" spans="1:10" ht="15">
      <c r="A89" s="6" t="s">
        <v>15</v>
      </c>
      <c r="B89" s="62"/>
      <c r="C89" s="23">
        <v>100</v>
      </c>
      <c r="D89" s="23">
        <v>75</v>
      </c>
      <c r="E89" s="23">
        <v>0</v>
      </c>
      <c r="F89" s="23">
        <v>0</v>
      </c>
      <c r="G89" s="23">
        <v>0</v>
      </c>
      <c r="H89" s="23">
        <v>90</v>
      </c>
      <c r="I89" s="23">
        <v>0</v>
      </c>
      <c r="J89" s="23">
        <v>0</v>
      </c>
    </row>
    <row r="90" spans="1:10" ht="14.25">
      <c r="A90" s="3" t="s">
        <v>41</v>
      </c>
      <c r="B90" s="62"/>
      <c r="C90" s="14">
        <f aca="true" t="shared" si="37" ref="C90:I90">IF(C89=0,0,C89+Preference_Factor2)</f>
        <v>105</v>
      </c>
      <c r="D90" s="14">
        <f t="shared" si="37"/>
        <v>80</v>
      </c>
      <c r="E90" s="14">
        <f t="shared" si="37"/>
        <v>0</v>
      </c>
      <c r="F90" s="14">
        <f t="shared" si="37"/>
        <v>0</v>
      </c>
      <c r="G90" s="14">
        <f t="shared" si="37"/>
        <v>0</v>
      </c>
      <c r="H90" s="14">
        <f t="shared" si="37"/>
        <v>95</v>
      </c>
      <c r="I90" s="14">
        <f t="shared" si="37"/>
        <v>0</v>
      </c>
      <c r="J90" s="14">
        <f>IF(J89=0,0,J89+Preference_Factor2)</f>
        <v>0</v>
      </c>
    </row>
    <row r="91" spans="1:10" ht="14.25">
      <c r="A91" s="6" t="s">
        <v>12</v>
      </c>
      <c r="B91" s="62"/>
      <c r="C91" s="28">
        <f aca="true" t="shared" si="38" ref="C91:I91">RANK(C90,Rater3B,0)+((COUNT(Rater3B)+1-RANK(C90,Rater3B,0)-RANK(C90,Rater3B,1))/2)</f>
        <v>1</v>
      </c>
      <c r="D91" s="28">
        <f t="shared" si="38"/>
        <v>3</v>
      </c>
      <c r="E91" s="28">
        <f t="shared" si="38"/>
        <v>6</v>
      </c>
      <c r="F91" s="28">
        <f t="shared" si="38"/>
        <v>6</v>
      </c>
      <c r="G91" s="28">
        <f t="shared" si="38"/>
        <v>6</v>
      </c>
      <c r="H91" s="28">
        <f t="shared" si="38"/>
        <v>2</v>
      </c>
      <c r="I91" s="28">
        <f t="shared" si="38"/>
        <v>6</v>
      </c>
      <c r="J91" s="28">
        <f>RANK(J90,Rater3B,0)+((COUNT(Rater3B)+1-RANK(J90,Rater3B,0)-RANK(J90,Rater3B,1))/2)</f>
        <v>6</v>
      </c>
    </row>
    <row r="92" spans="1:6" ht="15">
      <c r="A92" s="6"/>
      <c r="B92" s="62"/>
      <c r="C92" s="6"/>
      <c r="D92" s="6"/>
      <c r="E92" s="18"/>
      <c r="F92" s="6"/>
    </row>
    <row r="93" spans="1:6" ht="15">
      <c r="A93" s="9" t="s">
        <v>7</v>
      </c>
      <c r="B93" s="62" t="b">
        <v>1</v>
      </c>
      <c r="C93" s="6"/>
      <c r="D93" s="6"/>
      <c r="E93" s="18"/>
      <c r="F93" s="6"/>
    </row>
    <row r="94" spans="1:10" ht="15">
      <c r="A94" s="6" t="s">
        <v>15</v>
      </c>
      <c r="B94" s="62"/>
      <c r="C94" s="23">
        <v>100</v>
      </c>
      <c r="D94" s="23">
        <v>90</v>
      </c>
      <c r="E94" s="23">
        <v>0</v>
      </c>
      <c r="F94" s="23">
        <v>0</v>
      </c>
      <c r="G94" s="23">
        <v>0</v>
      </c>
      <c r="H94" s="23">
        <v>100</v>
      </c>
      <c r="I94" s="23">
        <v>0</v>
      </c>
      <c r="J94" s="23">
        <v>0</v>
      </c>
    </row>
    <row r="95" spans="1:10" ht="14.25">
      <c r="A95" s="3" t="s">
        <v>41</v>
      </c>
      <c r="B95" s="62"/>
      <c r="C95" s="14">
        <f aca="true" t="shared" si="39" ref="C95:I95">IF(C94=0,0,C94+Preference_Factor2)</f>
        <v>105</v>
      </c>
      <c r="D95" s="14">
        <f t="shared" si="39"/>
        <v>95</v>
      </c>
      <c r="E95" s="14">
        <f t="shared" si="39"/>
        <v>0</v>
      </c>
      <c r="F95" s="14">
        <f t="shared" si="39"/>
        <v>0</v>
      </c>
      <c r="G95" s="14">
        <f t="shared" si="39"/>
        <v>0</v>
      </c>
      <c r="H95" s="14">
        <f t="shared" si="39"/>
        <v>105</v>
      </c>
      <c r="I95" s="14">
        <f t="shared" si="39"/>
        <v>0</v>
      </c>
      <c r="J95" s="14">
        <f>IF(J94=0,0,J94+Preference_Factor2)</f>
        <v>0</v>
      </c>
    </row>
    <row r="96" spans="1:10" ht="14.25">
      <c r="A96" s="6" t="s">
        <v>12</v>
      </c>
      <c r="B96" s="62"/>
      <c r="C96" s="28">
        <f aca="true" t="shared" si="40" ref="C96:I96">RANK(C95,Rater4B,0)+((COUNT(Rater4B)+1-RANK(C95,Rater4B,0)-RANK(C95,Rater4B,1))/2)</f>
        <v>1.5</v>
      </c>
      <c r="D96" s="28">
        <f t="shared" si="40"/>
        <v>3</v>
      </c>
      <c r="E96" s="28">
        <f t="shared" si="40"/>
        <v>6</v>
      </c>
      <c r="F96" s="28">
        <f t="shared" si="40"/>
        <v>6</v>
      </c>
      <c r="G96" s="28">
        <f t="shared" si="40"/>
        <v>6</v>
      </c>
      <c r="H96" s="28">
        <f t="shared" si="40"/>
        <v>1.5</v>
      </c>
      <c r="I96" s="28">
        <f t="shared" si="40"/>
        <v>6</v>
      </c>
      <c r="J96" s="28">
        <f>RANK(J95,Rater4B,0)+((COUNT(Rater4B)+1-RANK(J95,Rater4B,0)-RANK(J95,Rater4B,1))/2)</f>
        <v>6</v>
      </c>
    </row>
    <row r="97" spans="1:6" ht="15">
      <c r="A97" s="6"/>
      <c r="B97" s="62"/>
      <c r="C97" s="6"/>
      <c r="D97" s="6"/>
      <c r="E97" s="18"/>
      <c r="F97" s="6"/>
    </row>
    <row r="98" spans="1:6" ht="15">
      <c r="A98" s="9" t="s">
        <v>78</v>
      </c>
      <c r="B98" s="62" t="b">
        <v>0</v>
      </c>
      <c r="C98" s="6"/>
      <c r="D98" s="6"/>
      <c r="E98" s="18"/>
      <c r="F98" s="6"/>
    </row>
    <row r="99" spans="1:10" ht="15">
      <c r="A99" s="6" t="s">
        <v>15</v>
      </c>
      <c r="B99" s="6"/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1:10" ht="14.25">
      <c r="A100" s="3" t="s">
        <v>41</v>
      </c>
      <c r="B100" s="6"/>
      <c r="C100" s="14">
        <f aca="true" t="shared" si="41" ref="C100:H100">IF(C99=0,0,C99+Preference_Factor2)</f>
        <v>0</v>
      </c>
      <c r="D100" s="14">
        <f t="shared" si="41"/>
        <v>0</v>
      </c>
      <c r="E100" s="14">
        <f t="shared" si="41"/>
        <v>0</v>
      </c>
      <c r="F100" s="14">
        <f t="shared" si="41"/>
        <v>0</v>
      </c>
      <c r="G100" s="14">
        <f t="shared" si="41"/>
        <v>0</v>
      </c>
      <c r="H100" s="14">
        <f t="shared" si="41"/>
        <v>0</v>
      </c>
      <c r="I100" s="14">
        <f>IF(I99=0,0,I99+Preference_Factor2)</f>
        <v>0</v>
      </c>
      <c r="J100" s="14">
        <f>IF(J99=0,0,J99+Preference_Factor2)</f>
        <v>0</v>
      </c>
    </row>
    <row r="101" spans="1:10" ht="14.25">
      <c r="A101" s="6" t="s">
        <v>12</v>
      </c>
      <c r="B101" s="6"/>
      <c r="C101" s="28">
        <f aca="true" t="shared" si="42" ref="C101:J101">RANK(C100,Rater5B,0)+((COUNT(Rater5B)+1-RANK(C100,Rater5B,0)-RANK(C100,Rater5B,1))/2)</f>
        <v>4.5</v>
      </c>
      <c r="D101" s="28">
        <f t="shared" si="42"/>
        <v>4.5</v>
      </c>
      <c r="E101" s="28">
        <f t="shared" si="42"/>
        <v>4.5</v>
      </c>
      <c r="F101" s="28">
        <f t="shared" si="42"/>
        <v>4.5</v>
      </c>
      <c r="G101" s="28">
        <f t="shared" si="42"/>
        <v>4.5</v>
      </c>
      <c r="H101" s="28">
        <f t="shared" si="42"/>
        <v>4.5</v>
      </c>
      <c r="I101" s="28">
        <f t="shared" si="42"/>
        <v>4.5</v>
      </c>
      <c r="J101" s="28">
        <f t="shared" si="42"/>
        <v>4.5</v>
      </c>
    </row>
    <row r="102" spans="1:6" ht="14.25">
      <c r="A102" s="6"/>
      <c r="B102" s="6"/>
      <c r="C102" s="6"/>
      <c r="D102" s="6"/>
      <c r="E102" s="18"/>
      <c r="F102" s="6"/>
    </row>
    <row r="103" spans="1:5" ht="14.25">
      <c r="A103" t="s">
        <v>100</v>
      </c>
      <c r="B103" s="61">
        <f>COUNTIF(B78:B98,TRUE)</f>
        <v>4</v>
      </c>
      <c r="E103" s="18"/>
    </row>
    <row r="104" spans="2:5" ht="14.25">
      <c r="B104" s="61"/>
      <c r="E104" s="18"/>
    </row>
    <row r="105" spans="1:10" ht="14.25">
      <c r="A105" s="15"/>
      <c r="B105" s="15" t="s">
        <v>102</v>
      </c>
      <c r="C105" s="15"/>
      <c r="D105" s="15"/>
      <c r="E105" s="15"/>
      <c r="F105" s="15"/>
      <c r="G105" s="15"/>
      <c r="H105" s="15"/>
      <c r="I105" s="15"/>
      <c r="J105" s="15"/>
    </row>
    <row r="107" spans="1:10" ht="14.25">
      <c r="A107" t="s">
        <v>0</v>
      </c>
      <c r="C107" s="14">
        <f aca="true" t="shared" si="43" ref="C107:J107">IF(Rater_1B=TRUE,C81,0)</f>
        <v>2</v>
      </c>
      <c r="D107" s="14">
        <f t="shared" si="43"/>
        <v>3</v>
      </c>
      <c r="E107" s="14">
        <f t="shared" si="43"/>
        <v>6</v>
      </c>
      <c r="F107" s="14">
        <f t="shared" si="43"/>
        <v>6</v>
      </c>
      <c r="G107" s="14">
        <f t="shared" si="43"/>
        <v>6</v>
      </c>
      <c r="H107" s="14">
        <f t="shared" si="43"/>
        <v>1</v>
      </c>
      <c r="I107" s="14">
        <f t="shared" si="43"/>
        <v>6</v>
      </c>
      <c r="J107" s="14">
        <f t="shared" si="43"/>
        <v>6</v>
      </c>
    </row>
    <row r="108" spans="1:10" ht="14.25">
      <c r="A108" t="s">
        <v>2</v>
      </c>
      <c r="C108" s="14">
        <f aca="true" t="shared" si="44" ref="C108:J108">IF(Rater_2B=TRUE,C86,0)</f>
        <v>1.5</v>
      </c>
      <c r="D108" s="14">
        <f t="shared" si="44"/>
        <v>3</v>
      </c>
      <c r="E108" s="14">
        <f t="shared" si="44"/>
        <v>6</v>
      </c>
      <c r="F108" s="14">
        <f t="shared" si="44"/>
        <v>6</v>
      </c>
      <c r="G108" s="14">
        <f t="shared" si="44"/>
        <v>6</v>
      </c>
      <c r="H108" s="14">
        <f t="shared" si="44"/>
        <v>1.5</v>
      </c>
      <c r="I108" s="14">
        <f t="shared" si="44"/>
        <v>6</v>
      </c>
      <c r="J108" s="14">
        <f t="shared" si="44"/>
        <v>6</v>
      </c>
    </row>
    <row r="109" spans="1:10" ht="14.25">
      <c r="A109" t="s">
        <v>5</v>
      </c>
      <c r="C109" s="14">
        <f aca="true" t="shared" si="45" ref="C109:J109">IF(Rater_3B=TRUE,C91,0)</f>
        <v>1</v>
      </c>
      <c r="D109" s="14">
        <f t="shared" si="45"/>
        <v>3</v>
      </c>
      <c r="E109" s="14">
        <f t="shared" si="45"/>
        <v>6</v>
      </c>
      <c r="F109" s="14">
        <f t="shared" si="45"/>
        <v>6</v>
      </c>
      <c r="G109" s="14">
        <f t="shared" si="45"/>
        <v>6</v>
      </c>
      <c r="H109" s="14">
        <f t="shared" si="45"/>
        <v>2</v>
      </c>
      <c r="I109" s="14">
        <f t="shared" si="45"/>
        <v>6</v>
      </c>
      <c r="J109" s="14">
        <f t="shared" si="45"/>
        <v>6</v>
      </c>
    </row>
    <row r="110" spans="1:10" ht="14.25">
      <c r="A110" t="s">
        <v>7</v>
      </c>
      <c r="C110" s="14">
        <f aca="true" t="shared" si="46" ref="C110:J110">IF(Rater_4B=TRUE,C96,0)</f>
        <v>1.5</v>
      </c>
      <c r="D110" s="14">
        <f t="shared" si="46"/>
        <v>3</v>
      </c>
      <c r="E110" s="14">
        <f t="shared" si="46"/>
        <v>6</v>
      </c>
      <c r="F110" s="14">
        <f t="shared" si="46"/>
        <v>6</v>
      </c>
      <c r="G110" s="14">
        <f t="shared" si="46"/>
        <v>6</v>
      </c>
      <c r="H110" s="14">
        <f t="shared" si="46"/>
        <v>1.5</v>
      </c>
      <c r="I110" s="14">
        <f t="shared" si="46"/>
        <v>6</v>
      </c>
      <c r="J110" s="14">
        <f t="shared" si="46"/>
        <v>6</v>
      </c>
    </row>
    <row r="111" spans="1:10" ht="14.25">
      <c r="A111" t="s">
        <v>78</v>
      </c>
      <c r="C111" s="14">
        <f aca="true" t="shared" si="47" ref="C111:J111">IF(Rater_5B=TRUE,C101,0)</f>
        <v>0</v>
      </c>
      <c r="D111" s="14">
        <f t="shared" si="47"/>
        <v>0</v>
      </c>
      <c r="E111" s="14">
        <f t="shared" si="47"/>
        <v>0</v>
      </c>
      <c r="F111" s="14">
        <f t="shared" si="47"/>
        <v>0</v>
      </c>
      <c r="G111" s="14">
        <f t="shared" si="47"/>
        <v>0</v>
      </c>
      <c r="H111" s="14">
        <f t="shared" si="47"/>
        <v>0</v>
      </c>
      <c r="I111" s="14">
        <f t="shared" si="47"/>
        <v>0</v>
      </c>
      <c r="J111" s="14">
        <f t="shared" si="47"/>
        <v>0</v>
      </c>
    </row>
    <row r="112" ht="14.25">
      <c r="E112" s="6"/>
    </row>
    <row r="113" spans="1:10" ht="14.25">
      <c r="A113" s="6"/>
      <c r="B113" s="9" t="s">
        <v>16</v>
      </c>
      <c r="C113" s="29">
        <f>SUM(C107:C111)</f>
        <v>6</v>
      </c>
      <c r="D113" s="29">
        <f aca="true" t="shared" si="48" ref="D113:J113">SUM(D107:D111)</f>
        <v>12</v>
      </c>
      <c r="E113" s="29">
        <f t="shared" si="48"/>
        <v>24</v>
      </c>
      <c r="F113" s="29">
        <f t="shared" si="48"/>
        <v>24</v>
      </c>
      <c r="G113" s="29">
        <f t="shared" si="48"/>
        <v>24</v>
      </c>
      <c r="H113" s="29">
        <f t="shared" si="48"/>
        <v>6</v>
      </c>
      <c r="I113" s="29">
        <f t="shared" si="48"/>
        <v>24</v>
      </c>
      <c r="J113" s="29">
        <f t="shared" si="48"/>
        <v>24</v>
      </c>
    </row>
    <row r="114" spans="3:6" ht="14.25">
      <c r="C114" s="24"/>
      <c r="D114" s="24"/>
      <c r="E114" s="25"/>
      <c r="F114" s="24"/>
    </row>
    <row r="115" spans="1:10" ht="14.25">
      <c r="A115" s="1" t="s">
        <v>31</v>
      </c>
      <c r="B115" s="1"/>
      <c r="C115" s="29">
        <f aca="true" t="shared" si="49" ref="C115:J115">RANK(C113,Interview_rank,1)+((COUNT(Interview_rank)+1-RANK(C113,Interview_rank,0)-RANK(C113,Interview_rank,1))/2)</f>
        <v>1.5</v>
      </c>
      <c r="D115" s="29">
        <f t="shared" si="49"/>
        <v>3</v>
      </c>
      <c r="E115" s="29">
        <f t="shared" si="49"/>
        <v>6</v>
      </c>
      <c r="F115" s="29">
        <f t="shared" si="49"/>
        <v>6</v>
      </c>
      <c r="G115" s="29">
        <f t="shared" si="49"/>
        <v>6</v>
      </c>
      <c r="H115" s="29">
        <f t="shared" si="49"/>
        <v>1.5</v>
      </c>
      <c r="I115" s="29">
        <f t="shared" si="49"/>
        <v>6</v>
      </c>
      <c r="J115" s="29">
        <f t="shared" si="49"/>
        <v>6</v>
      </c>
    </row>
    <row r="116" ht="14.25">
      <c r="E116" s="6"/>
    </row>
    <row r="117" spans="1:10" ht="15" thickBot="1">
      <c r="A117" s="78" t="s">
        <v>34</v>
      </c>
      <c r="B117" s="78"/>
      <c r="C117" s="78"/>
      <c r="D117" s="78"/>
      <c r="E117" s="78"/>
      <c r="F117" s="78"/>
      <c r="G117" s="31"/>
      <c r="H117" s="31"/>
      <c r="I117" s="31"/>
      <c r="J117" s="31"/>
    </row>
    <row r="118" spans="1:10" ht="14.25">
      <c r="A118" s="26" t="s">
        <v>23</v>
      </c>
      <c r="B118" s="26"/>
      <c r="C118" s="27">
        <f>C80+C85+C90+C95+C100</f>
        <v>396</v>
      </c>
      <c r="D118" s="27">
        <f aca="true" t="shared" si="50" ref="D118:J118">D80+D85+D90+D95+D100</f>
        <v>335</v>
      </c>
      <c r="E118" s="27">
        <f t="shared" si="50"/>
        <v>0</v>
      </c>
      <c r="F118" s="27">
        <f t="shared" si="50"/>
        <v>0</v>
      </c>
      <c r="G118" s="27">
        <f t="shared" si="50"/>
        <v>0</v>
      </c>
      <c r="H118" s="27">
        <f t="shared" si="50"/>
        <v>389</v>
      </c>
      <c r="I118" s="27">
        <f t="shared" si="50"/>
        <v>0</v>
      </c>
      <c r="J118" s="27">
        <f t="shared" si="50"/>
        <v>0</v>
      </c>
    </row>
    <row r="119" spans="1:10" ht="14.25">
      <c r="A119" s="26" t="s">
        <v>25</v>
      </c>
      <c r="B119" s="26"/>
      <c r="C119" s="27">
        <f aca="true" t="shared" si="51" ref="C119:J119">RANK(C118,Total_score2,0)</f>
        <v>1</v>
      </c>
      <c r="D119" s="27">
        <f t="shared" si="51"/>
        <v>3</v>
      </c>
      <c r="E119" s="27">
        <f t="shared" si="51"/>
        <v>4</v>
      </c>
      <c r="F119" s="27">
        <f t="shared" si="51"/>
        <v>4</v>
      </c>
      <c r="G119" s="27">
        <f t="shared" si="51"/>
        <v>4</v>
      </c>
      <c r="H119" s="27">
        <f t="shared" si="51"/>
        <v>2</v>
      </c>
      <c r="I119" s="27">
        <f t="shared" si="51"/>
        <v>4</v>
      </c>
      <c r="J119" s="27">
        <f t="shared" si="51"/>
        <v>4</v>
      </c>
    </row>
    <row r="120" spans="1:10" ht="14.25">
      <c r="A120" s="26" t="s">
        <v>24</v>
      </c>
      <c r="B120" s="26"/>
      <c r="C120" s="27">
        <f aca="true" t="shared" si="52" ref="C120:J120">C118/Raters_int</f>
        <v>99</v>
      </c>
      <c r="D120" s="27">
        <f t="shared" si="52"/>
        <v>83.75</v>
      </c>
      <c r="E120" s="27">
        <f t="shared" si="52"/>
        <v>0</v>
      </c>
      <c r="F120" s="27">
        <f t="shared" si="52"/>
        <v>0</v>
      </c>
      <c r="G120" s="27">
        <f t="shared" si="52"/>
        <v>0</v>
      </c>
      <c r="H120" s="27">
        <f t="shared" si="52"/>
        <v>97.25</v>
      </c>
      <c r="I120" s="27">
        <f t="shared" si="52"/>
        <v>0</v>
      </c>
      <c r="J120" s="27">
        <f t="shared" si="52"/>
        <v>0</v>
      </c>
    </row>
    <row r="121" spans="1:10" ht="14.25">
      <c r="A121" s="26" t="s">
        <v>26</v>
      </c>
      <c r="B121" s="26"/>
      <c r="C121" s="27">
        <f aca="true" t="shared" si="53" ref="C121:J121">RANK(C120,AVG_Score2,0)</f>
        <v>1</v>
      </c>
      <c r="D121" s="27">
        <f t="shared" si="53"/>
        <v>3</v>
      </c>
      <c r="E121" s="27">
        <f t="shared" si="53"/>
        <v>4</v>
      </c>
      <c r="F121" s="27">
        <f t="shared" si="53"/>
        <v>4</v>
      </c>
      <c r="G121" s="27">
        <f t="shared" si="53"/>
        <v>4</v>
      </c>
      <c r="H121" s="27">
        <f t="shared" si="53"/>
        <v>2</v>
      </c>
      <c r="I121" s="27">
        <f t="shared" si="53"/>
        <v>4</v>
      </c>
      <c r="J121" s="27">
        <f t="shared" si="53"/>
        <v>4</v>
      </c>
    </row>
    <row r="123" spans="1:10" ht="15" thickBot="1">
      <c r="A123" s="78" t="s">
        <v>35</v>
      </c>
      <c r="B123" s="78"/>
      <c r="C123" s="78"/>
      <c r="D123" s="78"/>
      <c r="E123" s="78"/>
      <c r="F123" s="78"/>
      <c r="G123" s="31"/>
      <c r="H123" s="31"/>
      <c r="I123" s="31"/>
      <c r="J123" s="31"/>
    </row>
    <row r="124" spans="1:10" ht="14.25">
      <c r="A124" s="26" t="s">
        <v>23</v>
      </c>
      <c r="B124" s="26"/>
      <c r="C124" s="27">
        <f aca="true" t="shared" si="54" ref="C124:J124">C70+C118</f>
        <v>994</v>
      </c>
      <c r="D124" s="27">
        <f t="shared" si="54"/>
        <v>918.3928571428571</v>
      </c>
      <c r="E124" s="27">
        <f t="shared" si="54"/>
        <v>563.372972972973</v>
      </c>
      <c r="F124" s="27">
        <f t="shared" si="54"/>
        <v>578.3928571428571</v>
      </c>
      <c r="G124" s="27">
        <f t="shared" si="54"/>
        <v>536.530612244898</v>
      </c>
      <c r="H124" s="27">
        <f t="shared" si="54"/>
        <v>998.3972445464983</v>
      </c>
      <c r="I124" s="27">
        <f t="shared" si="54"/>
        <v>543.788435385296</v>
      </c>
      <c r="J124" s="27">
        <f t="shared" si="54"/>
        <v>562.4378800760242</v>
      </c>
    </row>
    <row r="125" spans="1:10" s="56" customFormat="1" ht="14.25">
      <c r="A125" s="26" t="s">
        <v>25</v>
      </c>
      <c r="B125" s="26"/>
      <c r="C125" s="27">
        <f aca="true" t="shared" si="55" ref="C125:J125">RANK(C124,Total_score3,0)</f>
        <v>2</v>
      </c>
      <c r="D125" s="27">
        <f t="shared" si="55"/>
        <v>3</v>
      </c>
      <c r="E125" s="27">
        <f t="shared" si="55"/>
        <v>5</v>
      </c>
      <c r="F125" s="27">
        <f t="shared" si="55"/>
        <v>4</v>
      </c>
      <c r="G125" s="27">
        <f t="shared" si="55"/>
        <v>8</v>
      </c>
      <c r="H125" s="27">
        <f t="shared" si="55"/>
        <v>1</v>
      </c>
      <c r="I125" s="27">
        <f t="shared" si="55"/>
        <v>7</v>
      </c>
      <c r="J125" s="27">
        <f t="shared" si="55"/>
        <v>6</v>
      </c>
    </row>
    <row r="126" spans="1:10" s="56" customFormat="1" ht="14.25">
      <c r="A126" s="26" t="s">
        <v>24</v>
      </c>
      <c r="B126" s="26"/>
      <c r="C126" s="27">
        <f aca="true" t="shared" si="56" ref="C126:J126">C124/((Raters+Raters_int)/2)</f>
        <v>248.5</v>
      </c>
      <c r="D126" s="27">
        <f t="shared" si="56"/>
        <v>229.59821428571428</v>
      </c>
      <c r="E126" s="27">
        <f t="shared" si="56"/>
        <v>140.84324324324325</v>
      </c>
      <c r="F126" s="27">
        <f t="shared" si="56"/>
        <v>144.59821428571428</v>
      </c>
      <c r="G126" s="27">
        <f t="shared" si="56"/>
        <v>134.1326530612245</v>
      </c>
      <c r="H126" s="27">
        <f t="shared" si="56"/>
        <v>249.59931113662458</v>
      </c>
      <c r="I126" s="27">
        <f t="shared" si="56"/>
        <v>135.947108846324</v>
      </c>
      <c r="J126" s="27">
        <f t="shared" si="56"/>
        <v>140.60947001900604</v>
      </c>
    </row>
    <row r="127" spans="1:10" ht="14.25">
      <c r="A127" s="26" t="s">
        <v>26</v>
      </c>
      <c r="B127" s="26"/>
      <c r="C127" s="27">
        <f aca="true" t="shared" si="57" ref="C127:J127">RANK(C126,AVG_Score3,0)</f>
        <v>2</v>
      </c>
      <c r="D127" s="27">
        <f t="shared" si="57"/>
        <v>3</v>
      </c>
      <c r="E127" s="27">
        <f t="shared" si="57"/>
        <v>5</v>
      </c>
      <c r="F127" s="27">
        <f t="shared" si="57"/>
        <v>4</v>
      </c>
      <c r="G127" s="27">
        <f t="shared" si="57"/>
        <v>8</v>
      </c>
      <c r="H127" s="27">
        <f t="shared" si="57"/>
        <v>1</v>
      </c>
      <c r="I127" s="27">
        <f t="shared" si="57"/>
        <v>7</v>
      </c>
      <c r="J127" s="27">
        <f t="shared" si="57"/>
        <v>6</v>
      </c>
    </row>
    <row r="130" spans="1:7" ht="14.25">
      <c r="A130" s="77" t="s">
        <v>33</v>
      </c>
      <c r="B130" s="77"/>
      <c r="C130" s="77"/>
      <c r="D130" s="77"/>
      <c r="E130" s="77"/>
      <c r="F130" s="77"/>
      <c r="G130" s="77"/>
    </row>
    <row r="131" spans="1:10" ht="14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</row>
    <row r="132" spans="1:10" ht="14.25">
      <c r="A132" s="56"/>
      <c r="B132" s="56"/>
      <c r="C132" s="21" t="str">
        <f>IF(C67=TRUE,C6,"N/A")</f>
        <v>Firm A</v>
      </c>
      <c r="D132" s="21" t="str">
        <f aca="true" t="shared" si="58" ref="D132:J132">IF(D67=TRUE,D6,"N/A")</f>
        <v>Firm B</v>
      </c>
      <c r="E132" s="21" t="str">
        <f t="shared" si="58"/>
        <v>N/A</v>
      </c>
      <c r="F132" s="21" t="str">
        <f t="shared" si="58"/>
        <v>N/A</v>
      </c>
      <c r="G132" s="21" t="str">
        <f t="shared" si="58"/>
        <v>N/A</v>
      </c>
      <c r="H132" s="21" t="str">
        <f t="shared" si="58"/>
        <v>Firm F</v>
      </c>
      <c r="I132" s="21" t="str">
        <f t="shared" si="58"/>
        <v>N/A</v>
      </c>
      <c r="J132" s="21" t="str">
        <f t="shared" si="58"/>
        <v>N/A</v>
      </c>
    </row>
    <row r="133" spans="1:6" ht="14.25">
      <c r="A133" s="9" t="s">
        <v>0</v>
      </c>
      <c r="B133" s="6"/>
      <c r="C133" s="6"/>
      <c r="D133" s="6"/>
      <c r="E133" s="6"/>
      <c r="F133" s="6"/>
    </row>
    <row r="134" spans="1:10" ht="14.25">
      <c r="A134" s="6" t="s">
        <v>15</v>
      </c>
      <c r="B134" s="6"/>
      <c r="C134" s="17">
        <f aca="true" t="shared" si="59" ref="C134:I134">C20+C80</f>
        <v>240</v>
      </c>
      <c r="D134" s="17">
        <f t="shared" si="59"/>
        <v>222.84821428571428</v>
      </c>
      <c r="E134" s="17">
        <f t="shared" si="59"/>
        <v>141.84324324324325</v>
      </c>
      <c r="F134" s="17">
        <f t="shared" si="59"/>
        <v>143.84821428571428</v>
      </c>
      <c r="G134" s="17">
        <f t="shared" si="59"/>
        <v>132.6326530612245</v>
      </c>
      <c r="H134" s="17">
        <f t="shared" si="59"/>
        <v>245.59931113662458</v>
      </c>
      <c r="I134" s="17">
        <f t="shared" si="59"/>
        <v>127.947108846324</v>
      </c>
      <c r="J134" s="17">
        <f>J20+J80</f>
        <v>132.60947001900604</v>
      </c>
    </row>
    <row r="135" spans="1:10" ht="14.25">
      <c r="A135" s="6" t="s">
        <v>12</v>
      </c>
      <c r="B135" s="6"/>
      <c r="C135" s="28">
        <f aca="true" t="shared" si="60" ref="C135:J135">RANK(C134,Final_Score,0)+((COUNT(Final_Score)+1-RANK(C134,Final_Score,0)-RANK(C134,Final_Score,1))/2)</f>
        <v>2</v>
      </c>
      <c r="D135" s="28">
        <f t="shared" si="60"/>
        <v>3</v>
      </c>
      <c r="E135" s="28">
        <f t="shared" si="60"/>
        <v>5</v>
      </c>
      <c r="F135" s="28">
        <f t="shared" si="60"/>
        <v>4</v>
      </c>
      <c r="G135" s="28">
        <f t="shared" si="60"/>
        <v>6</v>
      </c>
      <c r="H135" s="28">
        <f t="shared" si="60"/>
        <v>1</v>
      </c>
      <c r="I135" s="28">
        <f t="shared" si="60"/>
        <v>8</v>
      </c>
      <c r="J135" s="28">
        <f t="shared" si="60"/>
        <v>7</v>
      </c>
    </row>
    <row r="136" spans="1:6" ht="14.25">
      <c r="A136" s="6"/>
      <c r="B136" s="6"/>
      <c r="C136" s="6"/>
      <c r="D136" s="6"/>
      <c r="E136" s="18"/>
      <c r="F136" s="6"/>
    </row>
    <row r="137" spans="1:6" ht="14.25">
      <c r="A137" s="9" t="s">
        <v>2</v>
      </c>
      <c r="B137" s="6"/>
      <c r="C137" s="6"/>
      <c r="D137" s="6"/>
      <c r="E137" s="18"/>
      <c r="F137" s="6"/>
    </row>
    <row r="138" spans="1:10" ht="14.25">
      <c r="A138" s="6" t="s">
        <v>15</v>
      </c>
      <c r="B138" s="6"/>
      <c r="C138" s="17">
        <f aca="true" t="shared" si="61" ref="C138:I138">C27+C85</f>
        <v>240</v>
      </c>
      <c r="D138" s="17">
        <f t="shared" si="61"/>
        <v>221.84821428571428</v>
      </c>
      <c r="E138" s="17">
        <f t="shared" si="61"/>
        <v>135.84324324324325</v>
      </c>
      <c r="F138" s="17">
        <f t="shared" si="61"/>
        <v>140.84821428571428</v>
      </c>
      <c r="G138" s="17">
        <f t="shared" si="61"/>
        <v>130.6326530612245</v>
      </c>
      <c r="H138" s="17">
        <f t="shared" si="61"/>
        <v>248.59931113662458</v>
      </c>
      <c r="I138" s="17">
        <f t="shared" si="61"/>
        <v>138.947108846324</v>
      </c>
      <c r="J138" s="17">
        <f>J27+J85</f>
        <v>143.60947001900604</v>
      </c>
    </row>
    <row r="139" spans="1:10" ht="14.25">
      <c r="A139" s="6" t="s">
        <v>12</v>
      </c>
      <c r="B139" s="6"/>
      <c r="C139" s="28">
        <f aca="true" t="shared" si="62" ref="C139:J139">RANK(C138,Final_Score2,0)+((COUNT(Final_Score2)+1-RANK(C138,Final_Score2,0)-RANK(C138,Final_Score2,1))/2)</f>
        <v>2</v>
      </c>
      <c r="D139" s="28">
        <f t="shared" si="62"/>
        <v>3</v>
      </c>
      <c r="E139" s="28">
        <f t="shared" si="62"/>
        <v>7</v>
      </c>
      <c r="F139" s="28">
        <f t="shared" si="62"/>
        <v>5</v>
      </c>
      <c r="G139" s="28">
        <f t="shared" si="62"/>
        <v>8</v>
      </c>
      <c r="H139" s="28">
        <f t="shared" si="62"/>
        <v>1</v>
      </c>
      <c r="I139" s="28">
        <f t="shared" si="62"/>
        <v>6</v>
      </c>
      <c r="J139" s="28">
        <f t="shared" si="62"/>
        <v>4</v>
      </c>
    </row>
    <row r="140" spans="1:6" ht="14.25">
      <c r="A140" s="6"/>
      <c r="B140" s="6"/>
      <c r="C140" s="6"/>
      <c r="D140" s="6"/>
      <c r="E140" s="18"/>
      <c r="F140" s="6"/>
    </row>
    <row r="141" spans="1:6" ht="14.25">
      <c r="A141" s="9" t="s">
        <v>5</v>
      </c>
      <c r="B141" s="6"/>
      <c r="C141" s="6"/>
      <c r="D141" s="6"/>
      <c r="E141" s="18"/>
      <c r="F141" s="6"/>
    </row>
    <row r="142" spans="1:10" ht="14.25">
      <c r="A142" s="6" t="s">
        <v>15</v>
      </c>
      <c r="B142" s="6"/>
      <c r="C142" s="17">
        <f aca="true" t="shared" si="63" ref="C142:I142">C34+C90</f>
        <v>258</v>
      </c>
      <c r="D142" s="17">
        <f t="shared" si="63"/>
        <v>230.84821428571428</v>
      </c>
      <c r="E142" s="17">
        <f t="shared" si="63"/>
        <v>143.84324324324325</v>
      </c>
      <c r="F142" s="17">
        <f t="shared" si="63"/>
        <v>147.84821428571428</v>
      </c>
      <c r="G142" s="17">
        <f t="shared" si="63"/>
        <v>138.6326530612245</v>
      </c>
      <c r="H142" s="17">
        <f t="shared" si="63"/>
        <v>248.59931113662458</v>
      </c>
      <c r="I142" s="17">
        <f t="shared" si="63"/>
        <v>138.947108846324</v>
      </c>
      <c r="J142" s="17">
        <f>J34+J90</f>
        <v>143.60947001900604</v>
      </c>
    </row>
    <row r="143" spans="1:10" ht="14.25">
      <c r="A143" s="6" t="s">
        <v>12</v>
      </c>
      <c r="B143" s="6"/>
      <c r="C143" s="28">
        <f aca="true" t="shared" si="64" ref="C143:J143">RANK(C142,Final_Score3,0)+((COUNT(Final_Score3)+1-RANK(C142,Final_Score3,0)-RANK(C142,Final_Score3,1))/2)</f>
        <v>1</v>
      </c>
      <c r="D143" s="28">
        <f t="shared" si="64"/>
        <v>3</v>
      </c>
      <c r="E143" s="28">
        <f t="shared" si="64"/>
        <v>5</v>
      </c>
      <c r="F143" s="28">
        <f t="shared" si="64"/>
        <v>4</v>
      </c>
      <c r="G143" s="28">
        <f t="shared" si="64"/>
        <v>8</v>
      </c>
      <c r="H143" s="28">
        <f t="shared" si="64"/>
        <v>2</v>
      </c>
      <c r="I143" s="28">
        <f t="shared" si="64"/>
        <v>7</v>
      </c>
      <c r="J143" s="28">
        <f t="shared" si="64"/>
        <v>6</v>
      </c>
    </row>
    <row r="144" spans="1:6" ht="14.25">
      <c r="A144" s="6"/>
      <c r="B144" s="6"/>
      <c r="C144" s="6"/>
      <c r="D144" s="6"/>
      <c r="E144" s="18"/>
      <c r="F144" s="6"/>
    </row>
    <row r="145" spans="1:6" ht="14.25">
      <c r="A145" s="9" t="s">
        <v>7</v>
      </c>
      <c r="B145" s="6"/>
      <c r="C145" s="6"/>
      <c r="D145" s="6"/>
      <c r="E145" s="18"/>
      <c r="F145" s="6"/>
    </row>
    <row r="146" spans="1:10" ht="14.25">
      <c r="A146" s="6" t="s">
        <v>15</v>
      </c>
      <c r="B146" s="6"/>
      <c r="C146" s="17">
        <f aca="true" t="shared" si="65" ref="C146:I146">C41+C95</f>
        <v>256</v>
      </c>
      <c r="D146" s="17">
        <f t="shared" si="65"/>
        <v>242.84821428571428</v>
      </c>
      <c r="E146" s="17">
        <f t="shared" si="65"/>
        <v>141.84324324324325</v>
      </c>
      <c r="F146" s="17">
        <f t="shared" si="65"/>
        <v>145.84821428571428</v>
      </c>
      <c r="G146" s="17">
        <f t="shared" si="65"/>
        <v>134.6326530612245</v>
      </c>
      <c r="H146" s="17">
        <f t="shared" si="65"/>
        <v>255.59931113662458</v>
      </c>
      <c r="I146" s="17">
        <f t="shared" si="65"/>
        <v>137.947108846324</v>
      </c>
      <c r="J146" s="17">
        <f>J41+J95</f>
        <v>142.60947001900604</v>
      </c>
    </row>
    <row r="147" spans="1:10" ht="14.25">
      <c r="A147" s="6" t="s">
        <v>12</v>
      </c>
      <c r="B147" s="6"/>
      <c r="C147" s="28">
        <f aca="true" t="shared" si="66" ref="C147:J147">RANK(C146,Final_Score4,0)+((COUNT(Final_Score4)+1-RANK(C146,Final_Score4,0)-RANK(C146,Final_Score4,1))/2)</f>
        <v>1</v>
      </c>
      <c r="D147" s="28">
        <f t="shared" si="66"/>
        <v>3</v>
      </c>
      <c r="E147" s="28">
        <f t="shared" si="66"/>
        <v>6</v>
      </c>
      <c r="F147" s="28">
        <f t="shared" si="66"/>
        <v>4</v>
      </c>
      <c r="G147" s="28">
        <f t="shared" si="66"/>
        <v>8</v>
      </c>
      <c r="H147" s="28">
        <f t="shared" si="66"/>
        <v>2</v>
      </c>
      <c r="I147" s="28">
        <f t="shared" si="66"/>
        <v>7</v>
      </c>
      <c r="J147" s="28">
        <f t="shared" si="66"/>
        <v>5</v>
      </c>
    </row>
    <row r="148" spans="1:6" ht="14.25">
      <c r="A148" s="6"/>
      <c r="B148" s="6"/>
      <c r="C148" s="6"/>
      <c r="D148" s="6"/>
      <c r="E148" s="18"/>
      <c r="F148" s="6"/>
    </row>
    <row r="149" spans="1:6" ht="14.25">
      <c r="A149" s="9" t="s">
        <v>78</v>
      </c>
      <c r="B149" s="6"/>
      <c r="C149" s="6"/>
      <c r="D149" s="6"/>
      <c r="E149" s="18"/>
      <c r="F149" s="6"/>
    </row>
    <row r="150" spans="1:10" ht="14.25">
      <c r="A150" s="6" t="s">
        <v>15</v>
      </c>
      <c r="B150" s="6"/>
      <c r="C150" s="17">
        <f aca="true" t="shared" si="67" ref="C150:J150">C48+C100</f>
        <v>0</v>
      </c>
      <c r="D150" s="17">
        <f t="shared" si="67"/>
        <v>0</v>
      </c>
      <c r="E150" s="17">
        <f t="shared" si="67"/>
        <v>0</v>
      </c>
      <c r="F150" s="17">
        <f t="shared" si="67"/>
        <v>0</v>
      </c>
      <c r="G150" s="17">
        <f t="shared" si="67"/>
        <v>0</v>
      </c>
      <c r="H150" s="17">
        <f t="shared" si="67"/>
        <v>0</v>
      </c>
      <c r="I150" s="17">
        <f t="shared" si="67"/>
        <v>0</v>
      </c>
      <c r="J150" s="17">
        <f t="shared" si="67"/>
        <v>0</v>
      </c>
    </row>
    <row r="151" spans="1:10" ht="14.25">
      <c r="A151" s="6" t="s">
        <v>12</v>
      </c>
      <c r="B151" s="6"/>
      <c r="C151" s="28">
        <f aca="true" t="shared" si="68" ref="C151:J151">RANK(C150,Final_Score5,0)+((COUNT(Final_Score5)+1-RANK(C150,Final_Score5,0)-RANK(C150,Final_Score5,1))/2)</f>
        <v>4.5</v>
      </c>
      <c r="D151" s="28">
        <f t="shared" si="68"/>
        <v>4.5</v>
      </c>
      <c r="E151" s="28">
        <f t="shared" si="68"/>
        <v>4.5</v>
      </c>
      <c r="F151" s="28">
        <f t="shared" si="68"/>
        <v>4.5</v>
      </c>
      <c r="G151" s="28">
        <f t="shared" si="68"/>
        <v>4.5</v>
      </c>
      <c r="H151" s="28">
        <f t="shared" si="68"/>
        <v>4.5</v>
      </c>
      <c r="I151" s="28">
        <f t="shared" si="68"/>
        <v>4.5</v>
      </c>
      <c r="J151" s="28">
        <f t="shared" si="68"/>
        <v>4.5</v>
      </c>
    </row>
    <row r="152" spans="1:6" ht="14.25">
      <c r="A152" s="6"/>
      <c r="B152" s="6"/>
      <c r="C152" s="6"/>
      <c r="D152" s="6"/>
      <c r="E152" s="18"/>
      <c r="F152" s="6"/>
    </row>
    <row r="153" ht="14.25">
      <c r="E153" s="18"/>
    </row>
    <row r="154" spans="1:10" ht="14.25">
      <c r="A154" t="s">
        <v>0</v>
      </c>
      <c r="C154" s="14">
        <f aca="true" t="shared" si="69" ref="C154:I154">C135</f>
        <v>2</v>
      </c>
      <c r="D154" s="14">
        <f t="shared" si="69"/>
        <v>3</v>
      </c>
      <c r="E154" s="14">
        <f t="shared" si="69"/>
        <v>5</v>
      </c>
      <c r="F154" s="14">
        <f t="shared" si="69"/>
        <v>4</v>
      </c>
      <c r="G154" s="14">
        <f t="shared" si="69"/>
        <v>6</v>
      </c>
      <c r="H154" s="14">
        <f t="shared" si="69"/>
        <v>1</v>
      </c>
      <c r="I154" s="14">
        <f t="shared" si="69"/>
        <v>8</v>
      </c>
      <c r="J154" s="14">
        <f>J135</f>
        <v>7</v>
      </c>
    </row>
    <row r="155" spans="1:10" ht="14.25">
      <c r="A155" t="s">
        <v>2</v>
      </c>
      <c r="C155" s="14">
        <f aca="true" t="shared" si="70" ref="C155:I155">C139</f>
        <v>2</v>
      </c>
      <c r="D155" s="14">
        <f t="shared" si="70"/>
        <v>3</v>
      </c>
      <c r="E155" s="14">
        <f t="shared" si="70"/>
        <v>7</v>
      </c>
      <c r="F155" s="14">
        <f t="shared" si="70"/>
        <v>5</v>
      </c>
      <c r="G155" s="14">
        <f t="shared" si="70"/>
        <v>8</v>
      </c>
      <c r="H155" s="14">
        <f t="shared" si="70"/>
        <v>1</v>
      </c>
      <c r="I155" s="14">
        <f t="shared" si="70"/>
        <v>6</v>
      </c>
      <c r="J155" s="14">
        <f>J139</f>
        <v>4</v>
      </c>
    </row>
    <row r="156" spans="1:10" ht="14.25">
      <c r="A156" t="s">
        <v>5</v>
      </c>
      <c r="C156" s="14">
        <f aca="true" t="shared" si="71" ref="C156:I156">C143</f>
        <v>1</v>
      </c>
      <c r="D156" s="14">
        <f t="shared" si="71"/>
        <v>3</v>
      </c>
      <c r="E156" s="14">
        <f t="shared" si="71"/>
        <v>5</v>
      </c>
      <c r="F156" s="14">
        <f t="shared" si="71"/>
        <v>4</v>
      </c>
      <c r="G156" s="14">
        <f t="shared" si="71"/>
        <v>8</v>
      </c>
      <c r="H156" s="14">
        <f t="shared" si="71"/>
        <v>2</v>
      </c>
      <c r="I156" s="14">
        <f t="shared" si="71"/>
        <v>7</v>
      </c>
      <c r="J156" s="14">
        <f>J143</f>
        <v>6</v>
      </c>
    </row>
    <row r="157" spans="1:10" ht="14.25">
      <c r="A157" t="s">
        <v>7</v>
      </c>
      <c r="C157" s="14">
        <f aca="true" t="shared" si="72" ref="C157:I157">C147</f>
        <v>1</v>
      </c>
      <c r="D157" s="14">
        <f t="shared" si="72"/>
        <v>3</v>
      </c>
      <c r="E157" s="14">
        <f t="shared" si="72"/>
        <v>6</v>
      </c>
      <c r="F157" s="14">
        <f t="shared" si="72"/>
        <v>4</v>
      </c>
      <c r="G157" s="14">
        <f t="shared" si="72"/>
        <v>8</v>
      </c>
      <c r="H157" s="14">
        <f t="shared" si="72"/>
        <v>2</v>
      </c>
      <c r="I157" s="14">
        <f t="shared" si="72"/>
        <v>7</v>
      </c>
      <c r="J157" s="14">
        <f>J147</f>
        <v>5</v>
      </c>
    </row>
    <row r="158" spans="1:10" ht="14.25">
      <c r="A158" t="s">
        <v>78</v>
      </c>
      <c r="C158" s="14">
        <f>C151</f>
        <v>4.5</v>
      </c>
      <c r="D158" s="14">
        <f aca="true" t="shared" si="73" ref="D158:J158">D151</f>
        <v>4.5</v>
      </c>
      <c r="E158" s="14">
        <f t="shared" si="73"/>
        <v>4.5</v>
      </c>
      <c r="F158" s="14">
        <f t="shared" si="73"/>
        <v>4.5</v>
      </c>
      <c r="G158" s="14">
        <f t="shared" si="73"/>
        <v>4.5</v>
      </c>
      <c r="H158" s="14">
        <f t="shared" si="73"/>
        <v>4.5</v>
      </c>
      <c r="I158" s="14">
        <f t="shared" si="73"/>
        <v>4.5</v>
      </c>
      <c r="J158" s="14">
        <f t="shared" si="73"/>
        <v>4.5</v>
      </c>
    </row>
    <row r="159" ht="14.25">
      <c r="E159" s="6"/>
    </row>
    <row r="160" spans="1:10" ht="14.25">
      <c r="A160" s="6"/>
      <c r="B160" s="9" t="s">
        <v>16</v>
      </c>
      <c r="C160" s="29">
        <f aca="true" t="shared" si="74" ref="C160:I160">SUM(C154:C157)</f>
        <v>6</v>
      </c>
      <c r="D160" s="29">
        <f t="shared" si="74"/>
        <v>12</v>
      </c>
      <c r="E160" s="29">
        <f t="shared" si="74"/>
        <v>23</v>
      </c>
      <c r="F160" s="29">
        <f t="shared" si="74"/>
        <v>17</v>
      </c>
      <c r="G160" s="29">
        <f t="shared" si="74"/>
        <v>30</v>
      </c>
      <c r="H160" s="29">
        <f t="shared" si="74"/>
        <v>6</v>
      </c>
      <c r="I160" s="29">
        <f t="shared" si="74"/>
        <v>28</v>
      </c>
      <c r="J160" s="29">
        <f>SUM(J154:J157)</f>
        <v>22</v>
      </c>
    </row>
    <row r="161" spans="3:6" ht="14.25">
      <c r="C161" s="24"/>
      <c r="D161" s="24"/>
      <c r="E161" s="25"/>
      <c r="F161" s="24"/>
    </row>
    <row r="162" spans="1:10" ht="14.25">
      <c r="A162" s="1" t="s">
        <v>36</v>
      </c>
      <c r="B162" s="1"/>
      <c r="C162" s="29">
        <f aca="true" t="shared" si="75" ref="C162:J162">RANK(C160,Overall_Rank,1)+((COUNT(Overall_Rank)+1-RANK(C160,Overall_Rank,0)-RANK(C160,Overall_Rank,1))/2)</f>
        <v>1.5</v>
      </c>
      <c r="D162" s="29">
        <f t="shared" si="75"/>
        <v>3</v>
      </c>
      <c r="E162" s="29">
        <f t="shared" si="75"/>
        <v>6</v>
      </c>
      <c r="F162" s="29">
        <f t="shared" si="75"/>
        <v>4</v>
      </c>
      <c r="G162" s="29">
        <f t="shared" si="75"/>
        <v>8</v>
      </c>
      <c r="H162" s="29">
        <f t="shared" si="75"/>
        <v>1.5</v>
      </c>
      <c r="I162" s="29">
        <f t="shared" si="75"/>
        <v>7</v>
      </c>
      <c r="J162" s="29">
        <f t="shared" si="75"/>
        <v>5</v>
      </c>
    </row>
  </sheetData>
  <sheetProtection/>
  <mergeCells count="15">
    <mergeCell ref="A117:F117"/>
    <mergeCell ref="A123:F123"/>
    <mergeCell ref="A130:G130"/>
    <mergeCell ref="A11:B11"/>
    <mergeCell ref="A12:B12"/>
    <mergeCell ref="A13:B13"/>
    <mergeCell ref="A14:B14"/>
    <mergeCell ref="A69:F69"/>
    <mergeCell ref="A75:F75"/>
    <mergeCell ref="B1:C1"/>
    <mergeCell ref="L6:M6"/>
    <mergeCell ref="A7:B7"/>
    <mergeCell ref="A8:B8"/>
    <mergeCell ref="A9:B9"/>
    <mergeCell ref="A10:B10"/>
  </mergeCells>
  <printOptions/>
  <pageMargins left="0.7" right="0.7" top="0.75" bottom="0.75" header="0.3" footer="0.3"/>
  <pageSetup fitToHeight="4" fitToWidth="1" horizontalDpi="600" verticalDpi="600" orientation="portrait" scale="63" r:id="rId3"/>
  <headerFooter>
    <oddHeader>&amp;CRFP EVALUATION SCORESHEET</oddHeader>
    <oddFooter>&amp;L&amp;D&amp;C&amp;F&amp;RPage &amp;P of &amp;N</oddFooter>
  </headerFooter>
  <rowBreaks count="1" manualBreakCount="1">
    <brk id="74" max="2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16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4.8515625" style="0" customWidth="1"/>
    <col min="8" max="9" width="14.421875" style="0" customWidth="1"/>
  </cols>
  <sheetData>
    <row r="1" spans="2:9" ht="14.25">
      <c r="B1" s="21" t="str">
        <f>'RFP Score Sheet'!C6</f>
        <v>Classic</v>
      </c>
      <c r="C1" s="21" t="str">
        <f>'RFP Score Sheet'!D6</f>
        <v>DnD</v>
      </c>
      <c r="D1" s="21" t="str">
        <f>'RFP Score Sheet'!E6</f>
        <v>GenCon</v>
      </c>
      <c r="E1" s="21" t="str">
        <f>'RFP Score Sheet'!F6</f>
        <v>Jaynes</v>
      </c>
      <c r="F1" s="21" t="str">
        <f>'RFP Score Sheet'!G6</f>
        <v>Tatsch</v>
      </c>
      <c r="G1" s="21">
        <f>'RFP Score Sheet'!H6</f>
        <v>0</v>
      </c>
      <c r="H1" s="21">
        <f>'RFP Score Sheet'!I6</f>
        <v>0</v>
      </c>
      <c r="I1" s="21">
        <f>'RFP Score Sheet'!J6</f>
        <v>0</v>
      </c>
    </row>
    <row r="2" spans="1:9" ht="14.25">
      <c r="A2" t="s">
        <v>73</v>
      </c>
      <c r="B2" s="19">
        <v>8588000</v>
      </c>
      <c r="C2" s="19">
        <v>8960000</v>
      </c>
      <c r="D2" s="19">
        <v>9250000</v>
      </c>
      <c r="E2" s="19">
        <v>8960000</v>
      </c>
      <c r="F2" s="19">
        <v>9800000</v>
      </c>
      <c r="G2" s="19">
        <v>8710000</v>
      </c>
      <c r="H2" s="19">
        <v>9764960</v>
      </c>
      <c r="I2" s="19">
        <v>9478038</v>
      </c>
    </row>
    <row r="3" spans="1:9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19">
        <v>0</v>
      </c>
    </row>
    <row r="4" spans="1:9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</row>
    <row r="5" spans="1:9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</row>
    <row r="7" spans="1:9" ht="14.25">
      <c r="A7" t="s">
        <v>74</v>
      </c>
      <c r="B7" s="19">
        <f>IF(SUM(B2:B6)&gt;0,SUM(B2:B6),"N/A")</f>
        <v>8588000</v>
      </c>
      <c r="C7" s="19">
        <f aca="true" t="shared" si="0" ref="C7:I7">IF(SUM(C2:C6)&gt;0,SUM(C2:C6),"N/A")</f>
        <v>8960000</v>
      </c>
      <c r="D7" s="19">
        <f t="shared" si="0"/>
        <v>9250000</v>
      </c>
      <c r="E7" s="19">
        <f t="shared" si="0"/>
        <v>8960000</v>
      </c>
      <c r="F7" s="19">
        <f t="shared" si="0"/>
        <v>9800000</v>
      </c>
      <c r="G7" s="19">
        <f t="shared" si="0"/>
        <v>8710000</v>
      </c>
      <c r="H7" s="19">
        <f t="shared" si="0"/>
        <v>9764960</v>
      </c>
      <c r="I7" s="19">
        <f t="shared" si="0"/>
        <v>9478038</v>
      </c>
    </row>
    <row r="8" spans="2:6" ht="14.25">
      <c r="B8" s="19"/>
      <c r="C8" s="19"/>
      <c r="D8" s="19"/>
      <c r="E8" s="19"/>
      <c r="F8" s="19"/>
    </row>
    <row r="9" spans="1:9" ht="14.25">
      <c r="A9" t="s">
        <v>29</v>
      </c>
      <c r="B9" s="19">
        <f aca="true" t="shared" si="1" ref="B9:I9">MIN(Total_Price)</f>
        <v>8588000</v>
      </c>
      <c r="C9" s="19">
        <f t="shared" si="1"/>
        <v>8588000</v>
      </c>
      <c r="D9" s="19">
        <f t="shared" si="1"/>
        <v>8588000</v>
      </c>
      <c r="E9" s="19">
        <f t="shared" si="1"/>
        <v>8588000</v>
      </c>
      <c r="F9" s="19">
        <f t="shared" si="1"/>
        <v>8588000</v>
      </c>
      <c r="G9" s="19">
        <f t="shared" si="1"/>
        <v>8588000</v>
      </c>
      <c r="H9" s="19">
        <f t="shared" si="1"/>
        <v>8588000</v>
      </c>
      <c r="I9" s="19">
        <f t="shared" si="1"/>
        <v>8588000</v>
      </c>
    </row>
    <row r="10" spans="1:9" ht="14.25">
      <c r="A10" t="s">
        <v>76</v>
      </c>
      <c r="B10" s="14">
        <f aca="true" t="shared" si="2" ref="B10:I10">IF(B7="N/A",0,B9/Total_Price*Price)</f>
        <v>100</v>
      </c>
      <c r="C10" s="14">
        <f t="shared" si="2"/>
        <v>95.84821428571428</v>
      </c>
      <c r="D10" s="14">
        <f t="shared" si="2"/>
        <v>92.84324324324325</v>
      </c>
      <c r="E10" s="14">
        <f t="shared" si="2"/>
        <v>95.84821428571428</v>
      </c>
      <c r="F10" s="14">
        <f t="shared" si="2"/>
        <v>87.63265306122449</v>
      </c>
      <c r="G10" s="14">
        <f t="shared" si="2"/>
        <v>98.59931113662456</v>
      </c>
      <c r="H10" s="14">
        <f t="shared" si="2"/>
        <v>87.947108846324</v>
      </c>
      <c r="I10" s="14">
        <f t="shared" si="2"/>
        <v>90.60947001900604</v>
      </c>
    </row>
    <row r="13" spans="1:2" ht="14.25">
      <c r="A13" t="s">
        <v>75</v>
      </c>
      <c r="B13">
        <f>Price_Points</f>
        <v>100</v>
      </c>
    </row>
    <row r="16" spans="2:9" ht="14.25">
      <c r="B16" s="14"/>
      <c r="C16" s="14"/>
      <c r="D16" s="14"/>
      <c r="E16" s="14"/>
      <c r="F16" s="14"/>
      <c r="G16" s="14"/>
      <c r="H16" s="14"/>
      <c r="I16" s="14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1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1.421875" style="0" customWidth="1"/>
    <col min="2" max="2" width="24.00390625" style="0" customWidth="1"/>
    <col min="3" max="8" width="13.421875" style="0" customWidth="1"/>
    <col min="10" max="10" width="5.140625" style="0" customWidth="1"/>
    <col min="11" max="11" width="29.140625" style="0" customWidth="1"/>
    <col min="14" max="14" width="29.57421875" style="0" customWidth="1"/>
  </cols>
  <sheetData>
    <row r="1" spans="1:8" ht="15">
      <c r="A1" s="5" t="s">
        <v>70</v>
      </c>
      <c r="B1" s="74"/>
      <c r="C1" s="74"/>
      <c r="D1" s="33"/>
      <c r="E1" s="66"/>
      <c r="F1" s="66"/>
      <c r="G1" s="66"/>
      <c r="H1" s="66"/>
    </row>
    <row r="2" spans="1:8" ht="15">
      <c r="A2" s="5" t="s">
        <v>69</v>
      </c>
      <c r="B2" s="52"/>
      <c r="C2" s="52"/>
      <c r="D2" s="53"/>
      <c r="E2" s="51" t="s">
        <v>68</v>
      </c>
      <c r="F2" s="66"/>
      <c r="G2" s="46" t="s">
        <v>108</v>
      </c>
      <c r="H2" s="65"/>
    </row>
    <row r="3" spans="1:8" ht="15">
      <c r="A3" s="66"/>
      <c r="B3" s="47"/>
      <c r="C3" s="48"/>
      <c r="D3" s="35"/>
      <c r="E3" s="50"/>
      <c r="F3" s="47"/>
      <c r="G3" s="36"/>
      <c r="H3" s="49"/>
    </row>
    <row r="4" spans="1:8" ht="15">
      <c r="A4" s="66"/>
      <c r="B4" s="34"/>
      <c r="C4" s="45"/>
      <c r="D4" s="35"/>
      <c r="E4" s="45"/>
      <c r="F4" s="34"/>
      <c r="G4" s="45"/>
      <c r="H4" s="66"/>
    </row>
    <row r="6" spans="1:11" ht="15.75" thickBot="1">
      <c r="A6" t="s">
        <v>106</v>
      </c>
      <c r="B6" s="61">
        <f>COUNTA(C6:H6)</f>
        <v>6</v>
      </c>
      <c r="C6" s="58" t="s">
        <v>17</v>
      </c>
      <c r="D6" s="58" t="s">
        <v>18</v>
      </c>
      <c r="E6" s="58" t="s">
        <v>19</v>
      </c>
      <c r="F6" s="58" t="s">
        <v>20</v>
      </c>
      <c r="G6" s="58" t="s">
        <v>30</v>
      </c>
      <c r="H6" s="58" t="s">
        <v>37</v>
      </c>
      <c r="J6" s="76" t="s">
        <v>64</v>
      </c>
      <c r="K6" s="76"/>
    </row>
    <row r="7" spans="1:11" ht="32.25" customHeight="1">
      <c r="A7" s="75" t="s">
        <v>80</v>
      </c>
      <c r="B7" s="75"/>
      <c r="C7" s="37">
        <v>1</v>
      </c>
      <c r="D7" s="37">
        <v>2</v>
      </c>
      <c r="E7" s="37">
        <v>3</v>
      </c>
      <c r="F7" s="37">
        <v>4</v>
      </c>
      <c r="G7" s="37">
        <v>5</v>
      </c>
      <c r="H7" s="37">
        <v>6</v>
      </c>
      <c r="J7" s="43" t="s">
        <v>47</v>
      </c>
      <c r="K7" s="44" t="s">
        <v>48</v>
      </c>
    </row>
    <row r="8" spans="1:11" ht="34.5" customHeight="1">
      <c r="A8" s="75" t="s">
        <v>57</v>
      </c>
      <c r="B8" s="75"/>
      <c r="C8" s="38">
        <v>0</v>
      </c>
      <c r="D8" s="38">
        <v>0</v>
      </c>
      <c r="E8" s="38">
        <v>0</v>
      </c>
      <c r="F8" s="38">
        <v>0</v>
      </c>
      <c r="G8" s="38">
        <v>0.5</v>
      </c>
      <c r="H8" s="38">
        <v>0</v>
      </c>
      <c r="J8" s="43" t="s">
        <v>53</v>
      </c>
      <c r="K8" s="44" t="s">
        <v>49</v>
      </c>
    </row>
    <row r="9" spans="1:11" ht="34.5" customHeight="1">
      <c r="A9" s="75" t="s">
        <v>58</v>
      </c>
      <c r="B9" s="75"/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J9" s="43" t="s">
        <v>54</v>
      </c>
      <c r="K9" s="44" t="s">
        <v>52</v>
      </c>
    </row>
    <row r="10" spans="1:11" ht="34.5" customHeight="1">
      <c r="A10" s="75" t="s">
        <v>59</v>
      </c>
      <c r="B10" s="75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J10" s="43" t="s">
        <v>55</v>
      </c>
      <c r="K10" s="44" t="s">
        <v>51</v>
      </c>
    </row>
    <row r="11" spans="1:11" ht="34.5" customHeight="1">
      <c r="A11" s="75" t="s">
        <v>60</v>
      </c>
      <c r="B11" s="75"/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J11" s="43" t="s">
        <v>56</v>
      </c>
      <c r="K11" s="44" t="s">
        <v>50</v>
      </c>
    </row>
    <row r="12" spans="1:11" ht="34.5" customHeight="1" thickBot="1">
      <c r="A12" s="75" t="s">
        <v>46</v>
      </c>
      <c r="B12" s="75"/>
      <c r="C12" s="40">
        <f aca="true" t="shared" si="0" ref="C12:H12">IF(Preference=5,1-Joint_percent_res-Joint_percent_vet1-Joint_percent_vet2-Joint_percent_vet3,0)</f>
        <v>0</v>
      </c>
      <c r="D12" s="40">
        <f t="shared" si="0"/>
        <v>0</v>
      </c>
      <c r="E12" s="40">
        <f t="shared" si="0"/>
        <v>0</v>
      </c>
      <c r="F12" s="40">
        <f t="shared" si="0"/>
        <v>0</v>
      </c>
      <c r="G12" s="40">
        <f t="shared" si="0"/>
        <v>0.5</v>
      </c>
      <c r="H12" s="40">
        <f t="shared" si="0"/>
        <v>0</v>
      </c>
      <c r="J12" s="43" t="s">
        <v>63</v>
      </c>
      <c r="K12" s="44" t="s">
        <v>65</v>
      </c>
    </row>
    <row r="13" spans="1:8" ht="21" customHeight="1" thickTop="1">
      <c r="A13" s="75" t="s">
        <v>107</v>
      </c>
      <c r="B13" s="75"/>
      <c r="C13" s="67">
        <f aca="true" t="shared" si="1" ref="C13:H13">IF(Preference=1,C15*0.05,IF(Preference=2,C15*0.1,IF(Preference=3,C15*0.08,IF(Preference=4,C15*0.07,IF(Preference=5,C15*(0.05*Joint_percent_res)+(0.1*Joint_percent_vet1)+(0.08*Joint_percent_vet2)+(0.07*Joint_percent_vet3),0)))))</f>
        <v>5000</v>
      </c>
      <c r="D13" s="67">
        <f t="shared" si="1"/>
        <v>10000</v>
      </c>
      <c r="E13" s="67">
        <f t="shared" si="1"/>
        <v>8000</v>
      </c>
      <c r="F13" s="67">
        <f t="shared" si="1"/>
        <v>7000.000000000001</v>
      </c>
      <c r="G13" s="67">
        <f t="shared" si="1"/>
        <v>2500</v>
      </c>
      <c r="H13" s="67">
        <f t="shared" si="1"/>
        <v>0</v>
      </c>
    </row>
    <row r="14" spans="1:8" ht="18.75" customHeight="1">
      <c r="A14" s="39"/>
      <c r="B14" s="39"/>
      <c r="C14" s="42"/>
      <c r="D14" s="42"/>
      <c r="E14" s="42"/>
      <c r="F14" s="42"/>
      <c r="G14" s="42"/>
      <c r="H14" s="42"/>
    </row>
    <row r="15" spans="1:8" ht="15" thickBot="1">
      <c r="A15" t="s">
        <v>74</v>
      </c>
      <c r="C15" s="68">
        <f>'Bid Tab (Sample)'!B7</f>
        <v>100000</v>
      </c>
      <c r="D15" s="68">
        <f>'Bid Tab (Sample)'!C7</f>
        <v>100000</v>
      </c>
      <c r="E15" s="68">
        <f>'Bid Tab (Sample)'!D7</f>
        <v>100000</v>
      </c>
      <c r="F15" s="68">
        <f>'Bid Tab (Sample)'!E7</f>
        <v>100000</v>
      </c>
      <c r="G15" s="68">
        <f>'Bid Tab (Sample)'!F7</f>
        <v>100000</v>
      </c>
      <c r="H15" s="68">
        <f>'Bid Tab (Sample)'!G7</f>
        <v>100000</v>
      </c>
    </row>
    <row r="16" spans="1:8" ht="14.25">
      <c r="A16" s="3" t="s">
        <v>41</v>
      </c>
      <c r="C16" s="69">
        <f aca="true" t="shared" si="2" ref="C16:H16">C15-Preference_Factor1</f>
        <v>95000</v>
      </c>
      <c r="D16" s="69">
        <f t="shared" si="2"/>
        <v>90000</v>
      </c>
      <c r="E16" s="69">
        <f t="shared" si="2"/>
        <v>92000</v>
      </c>
      <c r="F16" s="69">
        <f t="shared" si="2"/>
        <v>93000</v>
      </c>
      <c r="G16" s="69">
        <f t="shared" si="2"/>
        <v>97500</v>
      </c>
      <c r="H16" s="69">
        <f t="shared" si="2"/>
        <v>100000</v>
      </c>
    </row>
    <row r="17" spans="1:8" ht="14.25">
      <c r="A17" s="1" t="s">
        <v>12</v>
      </c>
      <c r="B17" s="1"/>
      <c r="C17" s="16">
        <f aca="true" t="shared" si="3" ref="C17:H17">RANK(C16,Rater1,1)+((COUNT(Rater1)+1-RANK(C16,Rater1,0)-RANK(C16,Rater1,1))/2)</f>
        <v>4</v>
      </c>
      <c r="D17" s="16">
        <f t="shared" si="3"/>
        <v>1</v>
      </c>
      <c r="E17" s="16">
        <f t="shared" si="3"/>
        <v>2</v>
      </c>
      <c r="F17" s="16">
        <f t="shared" si="3"/>
        <v>3</v>
      </c>
      <c r="G17" s="16">
        <f t="shared" si="3"/>
        <v>5</v>
      </c>
      <c r="H17" s="16">
        <f t="shared" si="3"/>
        <v>6</v>
      </c>
    </row>
  </sheetData>
  <sheetProtection/>
  <mergeCells count="9">
    <mergeCell ref="A11:B11"/>
    <mergeCell ref="A12:B12"/>
    <mergeCell ref="A13:B13"/>
    <mergeCell ref="B1:C1"/>
    <mergeCell ref="J6:K6"/>
    <mergeCell ref="A7:B7"/>
    <mergeCell ref="A8:B8"/>
    <mergeCell ref="A9:B9"/>
    <mergeCell ref="A10:B10"/>
  </mergeCells>
  <printOptions/>
  <pageMargins left="0.7" right="0.7" top="0.75" bottom="0.75" header="0.3" footer="0.3"/>
  <pageSetup fitToHeight="9" horizontalDpi="600" verticalDpi="600" orientation="landscape" paperSize="17" scale="53" r:id="rId3"/>
  <headerFooter>
    <oddHeader>&amp;CRFP EVALUATION SCORESHEET</oddHeader>
    <oddFooter>&amp;L&amp;D&amp;C&amp;F&amp;RPage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1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17.57421875" style="0" customWidth="1"/>
    <col min="2" max="2" width="14.421875" style="0" bestFit="1" customWidth="1"/>
    <col min="3" max="3" width="15.57421875" style="0" bestFit="1" customWidth="1"/>
    <col min="4" max="5" width="14.421875" style="0" bestFit="1" customWidth="1"/>
    <col min="6" max="6" width="13.8515625" style="0" customWidth="1"/>
    <col min="7" max="7" width="16.140625" style="0" customWidth="1"/>
  </cols>
  <sheetData>
    <row r="1" spans="2:7" ht="14.25">
      <c r="B1" s="21" t="str">
        <f>'Bid Evaluation (Sample)'!C6</f>
        <v>Firm A</v>
      </c>
      <c r="C1" s="21" t="str">
        <f>'Bid Evaluation (Sample)'!D6</f>
        <v>Firm B</v>
      </c>
      <c r="D1" s="21" t="str">
        <f>'Bid Evaluation (Sample)'!E6</f>
        <v>Firm C</v>
      </c>
      <c r="E1" s="21" t="str">
        <f>'Bid Evaluation (Sample)'!F6</f>
        <v>Firm D</v>
      </c>
      <c r="F1" s="21" t="str">
        <f>'Bid Evaluation (Sample)'!G6</f>
        <v>Firm E</v>
      </c>
      <c r="G1" s="21" t="str">
        <f>'Bid Evaluation (Sample)'!H6</f>
        <v>Firm F</v>
      </c>
    </row>
    <row r="2" spans="1:7" ht="14.25">
      <c r="A2" t="s">
        <v>73</v>
      </c>
      <c r="B2" s="19">
        <v>100000</v>
      </c>
      <c r="C2" s="19">
        <v>100000</v>
      </c>
      <c r="D2" s="19">
        <v>100000</v>
      </c>
      <c r="E2" s="19">
        <v>100000</v>
      </c>
      <c r="F2" s="19">
        <v>100000</v>
      </c>
      <c r="G2" s="19">
        <v>100000</v>
      </c>
    </row>
    <row r="3" spans="1:7" ht="14.25">
      <c r="A3" t="s">
        <v>71</v>
      </c>
      <c r="B3" s="19">
        <v>0</v>
      </c>
      <c r="C3" s="19">
        <v>0</v>
      </c>
      <c r="D3" s="19">
        <v>0</v>
      </c>
      <c r="E3" s="19">
        <v>0</v>
      </c>
      <c r="F3" s="19">
        <v>0</v>
      </c>
      <c r="G3" s="19">
        <v>0</v>
      </c>
    </row>
    <row r="4" spans="1:7" ht="14.25">
      <c r="A4" t="s">
        <v>72</v>
      </c>
      <c r="B4" s="19">
        <v>0</v>
      </c>
      <c r="C4" s="19">
        <v>0</v>
      </c>
      <c r="D4" s="19">
        <v>0</v>
      </c>
      <c r="E4" s="19">
        <v>0</v>
      </c>
      <c r="F4" s="19">
        <v>0</v>
      </c>
      <c r="G4" s="19">
        <v>0</v>
      </c>
    </row>
    <row r="5" spans="1:7" ht="14.25">
      <c r="A5" t="s">
        <v>104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</row>
    <row r="6" spans="1:7" ht="14.25">
      <c r="A6" t="s">
        <v>105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</row>
    <row r="7" spans="1:7" ht="14.25">
      <c r="A7" t="s">
        <v>74</v>
      </c>
      <c r="B7" s="19">
        <f aca="true" t="shared" si="0" ref="B7:G7">IF(SUM(B2:B6)&gt;0,SUM(B2:B6),"N/A")</f>
        <v>100000</v>
      </c>
      <c r="C7" s="19">
        <f t="shared" si="0"/>
        <v>100000</v>
      </c>
      <c r="D7" s="19">
        <f t="shared" si="0"/>
        <v>100000</v>
      </c>
      <c r="E7" s="19">
        <f t="shared" si="0"/>
        <v>100000</v>
      </c>
      <c r="F7" s="19">
        <f t="shared" si="0"/>
        <v>100000</v>
      </c>
      <c r="G7" s="19">
        <f t="shared" si="0"/>
        <v>100000</v>
      </c>
    </row>
    <row r="8" spans="2:6" ht="14.25">
      <c r="B8" s="19"/>
      <c r="C8" s="19"/>
      <c r="D8" s="19"/>
      <c r="E8" s="19"/>
      <c r="F8" s="19"/>
    </row>
    <row r="9" spans="2:7" ht="14.25">
      <c r="B9" s="19"/>
      <c r="C9" s="19"/>
      <c r="D9" s="19"/>
      <c r="E9" s="19"/>
      <c r="F9" s="19"/>
      <c r="G9" s="19"/>
    </row>
    <row r="10" spans="2:7" ht="14.25">
      <c r="B10" s="14"/>
      <c r="C10" s="14"/>
      <c r="D10" s="14"/>
      <c r="E10" s="14"/>
      <c r="F10" s="14"/>
      <c r="G10" s="14"/>
    </row>
    <row r="16" spans="2:7" ht="14.25">
      <c r="B16" s="14"/>
      <c r="C16" s="14"/>
      <c r="D16" s="14"/>
      <c r="E16" s="14"/>
      <c r="F16" s="14"/>
      <c r="G16" s="14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Holen</dc:creator>
  <cp:keywords/>
  <dc:description/>
  <cp:lastModifiedBy>esaenz</cp:lastModifiedBy>
  <cp:lastPrinted>2015-07-16T15:13:42Z</cp:lastPrinted>
  <dcterms:created xsi:type="dcterms:W3CDTF">2008-09-25T17:48:35Z</dcterms:created>
  <dcterms:modified xsi:type="dcterms:W3CDTF">2015-07-16T15:14:31Z</dcterms:modified>
  <cp:category/>
  <cp:version/>
  <cp:contentType/>
  <cp:contentStatus/>
</cp:coreProperties>
</file>