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 windowWidth="19420" windowHeight="9000" activeTab="1"/>
  </bookViews>
  <sheets>
    <sheet name="Form#1" sheetId="1" r:id="rId1"/>
    <sheet name="Form#2" sheetId="2" r:id="rId2"/>
    <sheet name="LIST" sheetId="3" state="hidden" r:id="rId3"/>
    <sheet name="GrantExpenditureStatewideSummar" sheetId="4" state="hidden" r:id="rId4"/>
    <sheet name="1314BudgetAmounts" sheetId="5" state="hidden" r:id="rId5"/>
    <sheet name="BudgetAmounts" sheetId="6" state="hidden" r:id="rId6"/>
    <sheet name="Sheet5" sheetId="7" state="hidden" r:id="rId7"/>
    <sheet name="Sheet1" sheetId="8" state="hidden" r:id="rId8"/>
    <sheet name="Sheet2" sheetId="9" state="hidden" r:id="rId9"/>
  </sheets>
  <externalReferences>
    <externalReference r:id="rId12"/>
    <externalReference r:id="rId13"/>
  </externalReferences>
  <definedNames>
    <definedName name="Academy_of_Trades_and_Technology">"EntityName"</definedName>
    <definedName name="LEAName">'1314BudgetAmounts'!$C$6:$C$143</definedName>
    <definedName name="NAME">'LIST'!$B$4:$B$146</definedName>
    <definedName name="_xlnm.Print_Area" localSheetId="4">'1314BudgetAmounts'!$B$5:$W$149</definedName>
    <definedName name="_xlnm.Print_Area" localSheetId="0">'Form#1'!$A$1:$G$50</definedName>
    <definedName name="_xlnm.Print_Area" localSheetId="1">'Form#2'!$A$1:$I$98</definedName>
    <definedName name="_xlnm.Print_Area" localSheetId="3">'GrantExpenditureStatewideSummar'!$A$1:$J$145</definedName>
    <definedName name="_xlnm.Print_Titles" localSheetId="4">'1314BudgetAmounts'!$5:$5</definedName>
    <definedName name="_xlnm.Print_Titles" localSheetId="5">'BudgetAmounts'!$1:$5</definedName>
    <definedName name="_xlnm.Print_Titles" localSheetId="1">'Form#2'!$1:$5</definedName>
    <definedName name="_xlnm.Print_Titles" localSheetId="3">'GrantExpenditureStatewideSummar'!$1:$1</definedName>
  </definedNames>
  <calcPr fullCalcOnLoad="1"/>
</workbook>
</file>

<file path=xl/sharedStrings.xml><?xml version="1.0" encoding="utf-8"?>
<sst xmlns="http://schemas.openxmlformats.org/spreadsheetml/2006/main" count="2122" uniqueCount="906">
  <si>
    <t>District</t>
  </si>
  <si>
    <t>District Code (STARS)</t>
  </si>
  <si>
    <t>BAR Amount</t>
  </si>
  <si>
    <t>STARS</t>
  </si>
  <si>
    <t>Name</t>
  </si>
  <si>
    <t>523</t>
  </si>
  <si>
    <t>Academy_of_Trades_and_Technology</t>
  </si>
  <si>
    <t>524</t>
  </si>
  <si>
    <t>046</t>
  </si>
  <si>
    <t>Alamogordo</t>
  </si>
  <si>
    <t>001</t>
  </si>
  <si>
    <t>Albuquerque</t>
  </si>
  <si>
    <t>516</t>
  </si>
  <si>
    <t>Albuquerque_School_of_Excellence</t>
  </si>
  <si>
    <t>517</t>
  </si>
  <si>
    <t xml:space="preserve">Albuquerque_Sign_Language_Academy </t>
  </si>
  <si>
    <t>532</t>
  </si>
  <si>
    <t>Aldo_Leopold_High_School</t>
  </si>
  <si>
    <t>511</t>
  </si>
  <si>
    <t>Alma_D_Arte</t>
  </si>
  <si>
    <t>525</t>
  </si>
  <si>
    <t>Amy_Biehl_Charter</t>
  </si>
  <si>
    <t>030</t>
  </si>
  <si>
    <t>Animas</t>
  </si>
  <si>
    <t>022</t>
  </si>
  <si>
    <t>Artesia</t>
  </si>
  <si>
    <t>520</t>
  </si>
  <si>
    <t>ASK_Academy</t>
  </si>
  <si>
    <t>064</t>
  </si>
  <si>
    <t>Aztec</t>
  </si>
  <si>
    <t>087</t>
  </si>
  <si>
    <t>Belen</t>
  </si>
  <si>
    <t>061</t>
  </si>
  <si>
    <t>Bernalillo</t>
  </si>
  <si>
    <t>066</t>
  </si>
  <si>
    <t>Bloomfield</t>
  </si>
  <si>
    <t>040</t>
  </si>
  <si>
    <t>Capitan</t>
  </si>
  <si>
    <t>020</t>
  </si>
  <si>
    <t>Carlsbad</t>
  </si>
  <si>
    <t>037</t>
  </si>
  <si>
    <t>Carrizozo</t>
  </si>
  <si>
    <t>067</t>
  </si>
  <si>
    <t>Central</t>
  </si>
  <si>
    <t>512</t>
  </si>
  <si>
    <t>Cesar_Chavez_Community_School</t>
  </si>
  <si>
    <t>053</t>
  </si>
  <si>
    <t>Chama</t>
  </si>
  <si>
    <t>507</t>
  </si>
  <si>
    <t xml:space="preserve">Cien_Aguas_International_School </t>
  </si>
  <si>
    <t>008</t>
  </si>
  <si>
    <t>Cimarron</t>
  </si>
  <si>
    <t>084</t>
  </si>
  <si>
    <t>Clayton</t>
  </si>
  <si>
    <t>048</t>
  </si>
  <si>
    <t>Cloudcroft</t>
  </si>
  <si>
    <t>012</t>
  </si>
  <si>
    <t>Clovis</t>
  </si>
  <si>
    <t>024</t>
  </si>
  <si>
    <t>Cobre</t>
  </si>
  <si>
    <t>038</t>
  </si>
  <si>
    <t>502</t>
  </si>
  <si>
    <t>Cottonwood_Classical_Prep</t>
  </si>
  <si>
    <t>541</t>
  </si>
  <si>
    <t>Coral_Community_Charter_School</t>
  </si>
  <si>
    <t>513</t>
  </si>
  <si>
    <t>Creative_Education_Prep_1</t>
  </si>
  <si>
    <t>062</t>
  </si>
  <si>
    <t>Cuba</t>
  </si>
  <si>
    <t>042</t>
  </si>
  <si>
    <t>Deming</t>
  </si>
  <si>
    <t>085</t>
  </si>
  <si>
    <t>Des_Moines</t>
  </si>
  <si>
    <t>006</t>
  </si>
  <si>
    <t>Dexter</t>
  </si>
  <si>
    <t>060</t>
  </si>
  <si>
    <t>Dora</t>
  </si>
  <si>
    <t>054</t>
  </si>
  <si>
    <t>Dulce</t>
  </si>
  <si>
    <t>526</t>
  </si>
  <si>
    <t>East_Mountain_High_School</t>
  </si>
  <si>
    <t>058</t>
  </si>
  <si>
    <t>Elida</t>
  </si>
  <si>
    <t>055</t>
  </si>
  <si>
    <t>Espanola</t>
  </si>
  <si>
    <t>080</t>
  </si>
  <si>
    <t>Estancia</t>
  </si>
  <si>
    <t>550</t>
  </si>
  <si>
    <t>Estancia_Valley_Classical_Academy</t>
  </si>
  <si>
    <t>032</t>
  </si>
  <si>
    <t>Eunice</t>
  </si>
  <si>
    <t>065</t>
  </si>
  <si>
    <t>Farmington</t>
  </si>
  <si>
    <t>059</t>
  </si>
  <si>
    <t>Floyd</t>
  </si>
  <si>
    <t>016</t>
  </si>
  <si>
    <t>Fort_Sumner</t>
  </si>
  <si>
    <t>019</t>
  </si>
  <si>
    <t>Gadsden</t>
  </si>
  <si>
    <t>043</t>
  </si>
  <si>
    <t>Gallup</t>
  </si>
  <si>
    <t>514</t>
  </si>
  <si>
    <t>Gilbert_L._Sena</t>
  </si>
  <si>
    <t>015</t>
  </si>
  <si>
    <t>Grady</t>
  </si>
  <si>
    <t>088</t>
  </si>
  <si>
    <t>Grants</t>
  </si>
  <si>
    <t>005</t>
  </si>
  <si>
    <t>Hagerman</t>
  </si>
  <si>
    <t>018</t>
  </si>
  <si>
    <t>Hatch</t>
  </si>
  <si>
    <t>033</t>
  </si>
  <si>
    <t>Hobbs</t>
  </si>
  <si>
    <t>039</t>
  </si>
  <si>
    <t>Hondo</t>
  </si>
  <si>
    <t>503</t>
  </si>
  <si>
    <t>Horizon_Academy_West</t>
  </si>
  <si>
    <t>050</t>
  </si>
  <si>
    <t>House</t>
  </si>
  <si>
    <t>508</t>
  </si>
  <si>
    <t>International_School_at_Mesa_Del_Sol</t>
  </si>
  <si>
    <t>534</t>
  </si>
  <si>
    <t xml:space="preserve">J._Paul_Taylor_Academy </t>
  </si>
  <si>
    <t>034</t>
  </si>
  <si>
    <t>Jal</t>
  </si>
  <si>
    <t>056</t>
  </si>
  <si>
    <t>Jemez_Mountain</t>
  </si>
  <si>
    <t>063</t>
  </si>
  <si>
    <t>Jemez_Valley</t>
  </si>
  <si>
    <t>528</t>
  </si>
  <si>
    <t>La_Promesa_Early_Learning_Center</t>
  </si>
  <si>
    <t>540</t>
  </si>
  <si>
    <t>La_Resolana_Leadership</t>
  </si>
  <si>
    <t>546</t>
  </si>
  <si>
    <t>La_Tierra_Montessori_School_of_the_Arts_and_Sciences</t>
  </si>
  <si>
    <t>007</t>
  </si>
  <si>
    <t>Lake_Arthur</t>
  </si>
  <si>
    <t>017</t>
  </si>
  <si>
    <t>Las_Cruces</t>
  </si>
  <si>
    <t>069</t>
  </si>
  <si>
    <t>Las_Vegas_City</t>
  </si>
  <si>
    <t>051</t>
  </si>
  <si>
    <t>Logan</t>
  </si>
  <si>
    <t>029</t>
  </si>
  <si>
    <t>Lordsburg</t>
  </si>
  <si>
    <t>041</t>
  </si>
  <si>
    <t>Los_Alamos</t>
  </si>
  <si>
    <t>086</t>
  </si>
  <si>
    <t>Los_Lunas</t>
  </si>
  <si>
    <t>021</t>
  </si>
  <si>
    <t>Loving</t>
  </si>
  <si>
    <t>031</t>
  </si>
  <si>
    <t>Lovington</t>
  </si>
  <si>
    <t>075</t>
  </si>
  <si>
    <t>Magdalena</t>
  </si>
  <si>
    <t>519</t>
  </si>
  <si>
    <t>MASTERS_Program</t>
  </si>
  <si>
    <t>011</t>
  </si>
  <si>
    <t>Maxwell</t>
  </si>
  <si>
    <t>501</t>
  </si>
  <si>
    <t>Media_Arts_Charter</t>
  </si>
  <si>
    <t>014</t>
  </si>
  <si>
    <t>Melrose</t>
  </si>
  <si>
    <t>078</t>
  </si>
  <si>
    <t>Mesa_Vista</t>
  </si>
  <si>
    <t>542</t>
  </si>
  <si>
    <t>Mission_Achievement_and_Success</t>
  </si>
  <si>
    <t>547</t>
  </si>
  <si>
    <t>McCurdy_Charter_School</t>
  </si>
  <si>
    <t>529</t>
  </si>
  <si>
    <t>Montessori_Elementary_School</t>
  </si>
  <si>
    <t>044</t>
  </si>
  <si>
    <t>Mora</t>
  </si>
  <si>
    <t>081</t>
  </si>
  <si>
    <t>Moriarty_Edgewood</t>
  </si>
  <si>
    <t>028</t>
  </si>
  <si>
    <t>Mosquero</t>
  </si>
  <si>
    <t>082</t>
  </si>
  <si>
    <t>Mountainair</t>
  </si>
  <si>
    <t>506</t>
  </si>
  <si>
    <t>522</t>
  </si>
  <si>
    <t>535</t>
  </si>
  <si>
    <t xml:space="preserve">New_Mexico_International_School </t>
  </si>
  <si>
    <t>509</t>
  </si>
  <si>
    <t>New_Mexico_School_for_the_Arts</t>
  </si>
  <si>
    <t>504</t>
  </si>
  <si>
    <t>North_Valley_Charter</t>
  </si>
  <si>
    <t>070</t>
  </si>
  <si>
    <t>Pecos</t>
  </si>
  <si>
    <t>077</t>
  </si>
  <si>
    <t>Penasco</t>
  </si>
  <si>
    <t>072</t>
  </si>
  <si>
    <t>Pojoaque</t>
  </si>
  <si>
    <t>057</t>
  </si>
  <si>
    <t>Portales</t>
  </si>
  <si>
    <t>003</t>
  </si>
  <si>
    <t>Quemado</t>
  </si>
  <si>
    <t>079</t>
  </si>
  <si>
    <t>Questa</t>
  </si>
  <si>
    <t>538</t>
  </si>
  <si>
    <t>Ralph_J_Bunche_Academy</t>
  </si>
  <si>
    <t>009</t>
  </si>
  <si>
    <t>Raton</t>
  </si>
  <si>
    <t>539</t>
  </si>
  <si>
    <t>Red_River_Valley</t>
  </si>
  <si>
    <t>002</t>
  </si>
  <si>
    <t>Reserve</t>
  </si>
  <si>
    <t>083</t>
  </si>
  <si>
    <t>Rio_Rancho</t>
  </si>
  <si>
    <t>004</t>
  </si>
  <si>
    <t>Roswell</t>
  </si>
  <si>
    <t>027</t>
  </si>
  <si>
    <t>Roy</t>
  </si>
  <si>
    <t>036</t>
  </si>
  <si>
    <t>Ruidoso</t>
  </si>
  <si>
    <t>543</t>
  </si>
  <si>
    <t>Sage_Montessori_Charter_School</t>
  </si>
  <si>
    <t>052</t>
  </si>
  <si>
    <t>San_Jon</t>
  </si>
  <si>
    <t>071</t>
  </si>
  <si>
    <t>Santa_Fe</t>
  </si>
  <si>
    <t>025</t>
  </si>
  <si>
    <t>Santa_Rosa</t>
  </si>
  <si>
    <t>505</t>
  </si>
  <si>
    <t>School_of_Dreams</t>
  </si>
  <si>
    <t>023</t>
  </si>
  <si>
    <t>Silver</t>
  </si>
  <si>
    <t>074</t>
  </si>
  <si>
    <t>Socorro</t>
  </si>
  <si>
    <t>515</t>
  </si>
  <si>
    <t xml:space="preserve">South_Valley_Preparatory_School </t>
  </si>
  <si>
    <t>544</t>
  </si>
  <si>
    <t>Southwest_Aeronautics_Mathematics_&amp;_Science</t>
  </si>
  <si>
    <t>527</t>
  </si>
  <si>
    <t>Southwest_Intermediate_Learning_Center</t>
  </si>
  <si>
    <t>530</t>
  </si>
  <si>
    <t>Southwest_Primary_Learning_Center</t>
  </si>
  <si>
    <t>531</t>
  </si>
  <si>
    <t>Southwest_Secondary_Learning_Center</t>
  </si>
  <si>
    <t>010</t>
  </si>
  <si>
    <t>Springer</t>
  </si>
  <si>
    <t>076</t>
  </si>
  <si>
    <t>Taos</t>
  </si>
  <si>
    <t>510</t>
  </si>
  <si>
    <t xml:space="preserve">Taos_Academy </t>
  </si>
  <si>
    <t>521</t>
  </si>
  <si>
    <t>Taos_Integrated_School_of_the_Arts</t>
  </si>
  <si>
    <t>035</t>
  </si>
  <si>
    <t>Tatum</t>
  </si>
  <si>
    <t>013</t>
  </si>
  <si>
    <t>Texico</t>
  </si>
  <si>
    <t>536</t>
  </si>
  <si>
    <t>The_GREAT_Academy</t>
  </si>
  <si>
    <t>537</t>
  </si>
  <si>
    <t>The_Learning_Community</t>
  </si>
  <si>
    <t>518</t>
  </si>
  <si>
    <t xml:space="preserve">Tierra_Adentro </t>
  </si>
  <si>
    <t>073</t>
  </si>
  <si>
    <t>Truth_or_Consequences</t>
  </si>
  <si>
    <t>049</t>
  </si>
  <si>
    <t>Tucumcari</t>
  </si>
  <si>
    <t>047</t>
  </si>
  <si>
    <t>Tularosa</t>
  </si>
  <si>
    <t>548</t>
  </si>
  <si>
    <t>Uplift_Community_School</t>
  </si>
  <si>
    <t>026</t>
  </si>
  <si>
    <t>Vaughn</t>
  </si>
  <si>
    <t>533</t>
  </si>
  <si>
    <t>Village_Academy</t>
  </si>
  <si>
    <t>045</t>
  </si>
  <si>
    <t>Wagon_Mound</t>
  </si>
  <si>
    <t>552</t>
  </si>
  <si>
    <t>Walatowa_High_Charter_School</t>
  </si>
  <si>
    <t>068</t>
  </si>
  <si>
    <t>West_Las_Vegas</t>
  </si>
  <si>
    <t>545</t>
  </si>
  <si>
    <t>William_W._&amp;_Josephine_Dorn_Charter_Community_School</t>
  </si>
  <si>
    <t>089</t>
  </si>
  <si>
    <t>Zuni</t>
  </si>
  <si>
    <t>a.</t>
  </si>
  <si>
    <t>Homeless</t>
  </si>
  <si>
    <t>District Level Preschool</t>
  </si>
  <si>
    <t>District Level Summer Program</t>
  </si>
  <si>
    <t>District Level After School</t>
  </si>
  <si>
    <t>District Level Staff Development</t>
  </si>
  <si>
    <t>Other</t>
  </si>
  <si>
    <t>Indirect</t>
  </si>
  <si>
    <t>Total Administrative Costs</t>
  </si>
  <si>
    <t>Parent Costs</t>
  </si>
  <si>
    <t>b.</t>
  </si>
  <si>
    <t>c.</t>
  </si>
  <si>
    <t>d.</t>
  </si>
  <si>
    <t>e.</t>
  </si>
  <si>
    <t>f.</t>
  </si>
  <si>
    <t>g.</t>
  </si>
  <si>
    <t>h.</t>
  </si>
  <si>
    <t>i.</t>
  </si>
  <si>
    <t>j.</t>
  </si>
  <si>
    <t>Priority</t>
  </si>
  <si>
    <t>Focus</t>
  </si>
  <si>
    <t>Strategic</t>
  </si>
  <si>
    <t>l.</t>
  </si>
  <si>
    <t>m.</t>
  </si>
  <si>
    <t>TOTAL</t>
  </si>
  <si>
    <t>should be zero</t>
  </si>
  <si>
    <t>School</t>
  </si>
  <si>
    <t>Neglected/Delinquent (N/D) Funds</t>
  </si>
  <si>
    <t>count</t>
  </si>
  <si>
    <t>District Code</t>
  </si>
  <si>
    <t xml:space="preserve">Entity </t>
  </si>
  <si>
    <t>FY11-12 Remaining</t>
  </si>
  <si>
    <t>FY11-12 Revert</t>
  </si>
  <si>
    <t>FY11-12 Carryover</t>
  </si>
  <si>
    <t>FY11-12 Redistribution</t>
  </si>
  <si>
    <t>FY12-13 FINAL Allocation</t>
  </si>
  <si>
    <t>Total District Award</t>
  </si>
  <si>
    <t>Less FY12-13 Approved Budget</t>
  </si>
  <si>
    <t>Total Amount to BAR</t>
  </si>
  <si>
    <t xml:space="preserve">Academy of Trades &amp; Technology </t>
  </si>
  <si>
    <t>ACE Leadership High School</t>
  </si>
  <si>
    <t>Alamogordo Public Schools</t>
  </si>
  <si>
    <t>Albuquerque Public Schools</t>
  </si>
  <si>
    <t xml:space="preserve">Albuquerque School of Excellence </t>
  </si>
  <si>
    <t>The Albuquerque Sign Language Academy</t>
  </si>
  <si>
    <t xml:space="preserve">Aldo Leopold Charter High School </t>
  </si>
  <si>
    <t xml:space="preserve">Alma d'arte Charter HS </t>
  </si>
  <si>
    <t>Amy Biehl Charter High School</t>
  </si>
  <si>
    <t>Animas Public Schools</t>
  </si>
  <si>
    <t>Artesia Public Schools</t>
  </si>
  <si>
    <t>Aztec Municipal Schools</t>
  </si>
  <si>
    <t>Belen Consolidated Schools</t>
  </si>
  <si>
    <t>Bernalillo Public Schools</t>
  </si>
  <si>
    <t>Bloomfield Schools</t>
  </si>
  <si>
    <t>Capitan Municipal Schools</t>
  </si>
  <si>
    <t>Carlsbad Municipal Schools</t>
  </si>
  <si>
    <t>Carrizozo Municipal Schools</t>
  </si>
  <si>
    <t>Central Consolidated Schools</t>
  </si>
  <si>
    <t>Cesar Chavez Community School</t>
  </si>
  <si>
    <t>Chama Valley Independent Schools</t>
  </si>
  <si>
    <t>Cien Aguas International School</t>
  </si>
  <si>
    <t>Cimarron Municipal Schools</t>
  </si>
  <si>
    <t>Clayton Public Schools</t>
  </si>
  <si>
    <t>Cloudcroft Municipal Schools</t>
  </si>
  <si>
    <t>Clovis Municipal Schools</t>
  </si>
  <si>
    <t>Cobre Consolidated Schools</t>
  </si>
  <si>
    <t>Coral Community Charter School</t>
  </si>
  <si>
    <t>Corona Municipal Schools</t>
  </si>
  <si>
    <t>Cottonwood Classical Preparatory</t>
  </si>
  <si>
    <t>Creative Education Prep #1</t>
  </si>
  <si>
    <t>Cuba Independent Schools</t>
  </si>
  <si>
    <t>Deming Public Schools</t>
  </si>
  <si>
    <t>Des Moines Municipal Schools</t>
  </si>
  <si>
    <t>Dexter Consolidated Schools</t>
  </si>
  <si>
    <t>Dora Municipal Schools</t>
  </si>
  <si>
    <t>Dulce Independent Schools</t>
  </si>
  <si>
    <t>East Mountain High School</t>
  </si>
  <si>
    <t>Elida Municipal Schools</t>
  </si>
  <si>
    <t>Española Public Schools</t>
  </si>
  <si>
    <t>Estancia Municipal Schools</t>
  </si>
  <si>
    <t xml:space="preserve">Eunice Municipal Schools </t>
  </si>
  <si>
    <t>Farmington Municipal Schools</t>
  </si>
  <si>
    <t>Floyd Municipal Schools</t>
  </si>
  <si>
    <t>Fort Sumner Municipal Schools</t>
  </si>
  <si>
    <t>Gadsden Independent Schools</t>
  </si>
  <si>
    <t>Gallup-McKinley County Schools</t>
  </si>
  <si>
    <t>Gilbert L. Sena</t>
  </si>
  <si>
    <t>Grady Municipal Schools</t>
  </si>
  <si>
    <t>Grants-Cibola County Schools</t>
  </si>
  <si>
    <t>Hagerman Municipal Schools</t>
  </si>
  <si>
    <t>Hatch Valley Public Schools</t>
  </si>
  <si>
    <t>Hobbs Municipal Schools</t>
  </si>
  <si>
    <t>Hondo Valley Public Schools</t>
  </si>
  <si>
    <t>Horizon Academy West</t>
  </si>
  <si>
    <t>House Municipal Schools</t>
  </si>
  <si>
    <t>The International School @ Mesa del Sol</t>
  </si>
  <si>
    <t xml:space="preserve">J Paul Taylor Academy </t>
  </si>
  <si>
    <t xml:space="preserve">Jal Public Schools </t>
  </si>
  <si>
    <t>Jemez Mountain Public Schools</t>
  </si>
  <si>
    <t>Jemez Valley Public Schools</t>
  </si>
  <si>
    <t>La Promesa Early Learning Center</t>
  </si>
  <si>
    <t>La Resolana Leadership Academy</t>
  </si>
  <si>
    <t>Lake Arthur Municipal Schools</t>
  </si>
  <si>
    <t>Las Cruces Public Schools</t>
  </si>
  <si>
    <t>Las Vegas City Public Schools</t>
  </si>
  <si>
    <t>The Learning Community Charter School</t>
  </si>
  <si>
    <t>Logan Municipal Schools</t>
  </si>
  <si>
    <t>Lordsburg Municipal Schools</t>
  </si>
  <si>
    <t>Los Alamos Public Schools (No Letter, No Program)</t>
  </si>
  <si>
    <t>Los Lunas Public Schools</t>
  </si>
  <si>
    <t>Loving Municipal Schools</t>
  </si>
  <si>
    <t>Lovington Municipal Schools</t>
  </si>
  <si>
    <t>Magdalena Municipal Schools</t>
  </si>
  <si>
    <t>The MASTERS Program</t>
  </si>
  <si>
    <t>Maxwell Municipal Schools</t>
  </si>
  <si>
    <t>McCurdy Charter School</t>
  </si>
  <si>
    <t>Media Arts Collaborative Charter</t>
  </si>
  <si>
    <t>Melrose Public Schools</t>
  </si>
  <si>
    <t>Mesa Vista Consolidated Schools</t>
  </si>
  <si>
    <t>Mission Achievement and Success</t>
  </si>
  <si>
    <t>The Montessori Elementary</t>
  </si>
  <si>
    <t>Mora Independent Schools</t>
  </si>
  <si>
    <t>Moriarty Municipal Schools</t>
  </si>
  <si>
    <t>Mosquero Municipal Schools</t>
  </si>
  <si>
    <t>Mountainair Public Schools</t>
  </si>
  <si>
    <t>The New America School - ABQ</t>
  </si>
  <si>
    <t xml:space="preserve">The New America School- LC </t>
  </si>
  <si>
    <t>New Mexico School for the Arts</t>
  </si>
  <si>
    <t>North Valley Academy</t>
  </si>
  <si>
    <t>Pecos Independent Schools</t>
  </si>
  <si>
    <t>Peñasco Independent Schools</t>
  </si>
  <si>
    <t>Pojoaque Valley Public Schools</t>
  </si>
  <si>
    <t>Portales Municipal Schools</t>
  </si>
  <si>
    <t>Quemado Independent Schools</t>
  </si>
  <si>
    <t>Questa Independent Schools</t>
  </si>
  <si>
    <t>Ralph J Bunche Academy</t>
  </si>
  <si>
    <t>Raton Public Schools</t>
  </si>
  <si>
    <t>Red River Valley Charter School</t>
  </si>
  <si>
    <t>Reserve Public Schools</t>
  </si>
  <si>
    <t>Rio Rancho Public Schools</t>
  </si>
  <si>
    <t>Roswell Independent Schools</t>
  </si>
  <si>
    <t xml:space="preserve">Roy Municipal Schools </t>
  </si>
  <si>
    <t>Ruidoso Municipal Schools</t>
  </si>
  <si>
    <t>San Jon Municipal Schools</t>
  </si>
  <si>
    <t>Santa Fe Public Schools</t>
  </si>
  <si>
    <t>Santa Rosa Consolidated Schools</t>
  </si>
  <si>
    <t xml:space="preserve">School of Dreams Academy </t>
  </si>
  <si>
    <t>Silver Consolidated Schools</t>
  </si>
  <si>
    <t>Socorro Consolidated Schools</t>
  </si>
  <si>
    <t>South Valley Preparatory School</t>
  </si>
  <si>
    <t>Southwest Intermediate Learning Center</t>
  </si>
  <si>
    <t>Southwest Primary Learning Center</t>
  </si>
  <si>
    <t>Southwest Secondary Learning Center</t>
  </si>
  <si>
    <t>Springer Municipal Schools</t>
  </si>
  <si>
    <t>Southwest Aeronautics Mathematics &amp; Science (SAMS)</t>
  </si>
  <si>
    <t>Taos Municipal Schools</t>
  </si>
  <si>
    <t xml:space="preserve">Taos Academy </t>
  </si>
  <si>
    <t>Taos Integrated School for the Arts</t>
  </si>
  <si>
    <t xml:space="preserve">Tatum Municipal Schools </t>
  </si>
  <si>
    <t>Texico Municipal Schools</t>
  </si>
  <si>
    <t>The GREAT Academy</t>
  </si>
  <si>
    <t>Tierra Adentro</t>
  </si>
  <si>
    <t>Truth or Consequences Municipal Schools</t>
  </si>
  <si>
    <t>Tucumcari Public Schools</t>
  </si>
  <si>
    <t>Tularosa Municipal Schools</t>
  </si>
  <si>
    <t>Uplift Community School</t>
  </si>
  <si>
    <t>Vaughn Municipal Schools</t>
  </si>
  <si>
    <t>Village Academy Charter School</t>
  </si>
  <si>
    <t>Wagon Mound Public Schools</t>
  </si>
  <si>
    <t>Walatowa High Charter School</t>
  </si>
  <si>
    <t>West Las Vegas Public Schools</t>
  </si>
  <si>
    <t>Zuni Public Schools</t>
  </si>
  <si>
    <t xml:space="preserve">Title I </t>
  </si>
  <si>
    <t>Fund 24101</t>
  </si>
  <si>
    <t>The_New_America_School-LC</t>
  </si>
  <si>
    <t>549</t>
  </si>
  <si>
    <t>New_America_School_-_ABQ</t>
  </si>
  <si>
    <t>Albuquerque_Institute_of_Math_&amp;_Science_(AIMS)</t>
  </si>
  <si>
    <t>Grade Levels</t>
  </si>
  <si>
    <t>Total School Enrollment</t>
  </si>
  <si>
    <t>Number of Low Income Students</t>
  </si>
  <si>
    <t>Percent of Low Income Students</t>
  </si>
  <si>
    <t>Amount per Low Income Student</t>
  </si>
  <si>
    <t>Form #1</t>
  </si>
  <si>
    <t>Private Schools</t>
  </si>
  <si>
    <t>PNP eligible</t>
  </si>
  <si>
    <t>Site Allocations</t>
  </si>
  <si>
    <t>Parent Costs - Please describe how the District will use these funds:</t>
  </si>
  <si>
    <t>Neglected/Delinquent - Please describe how the District will use these funds:</t>
  </si>
  <si>
    <t>Homeless -  Please describe how the District will use these funds:</t>
  </si>
  <si>
    <t>District Level Preschool - Please describe how the District will use these funds:</t>
  </si>
  <si>
    <t>District Level Summer Program - Please describe how the District will use these funds:</t>
  </si>
  <si>
    <t>Other - Please describe how the District will use these funds:</t>
  </si>
  <si>
    <t>Administrative Costs - Please describe how the District will use these funds:</t>
  </si>
  <si>
    <t>k.</t>
  </si>
  <si>
    <t>Total Budget</t>
  </si>
  <si>
    <t>check (should be $0)</t>
  </si>
  <si>
    <t>FY 2012-13 Carryover + Redistribution</t>
  </si>
  <si>
    <t>FY 2013-2014 Final Award</t>
  </si>
  <si>
    <t>(Less) FY 2013-2014 Planning Award</t>
  </si>
  <si>
    <t>This amount is on Form #2, Column C</t>
  </si>
  <si>
    <t>This amount is on Form #2, Column E</t>
  </si>
  <si>
    <t>Form #2</t>
  </si>
  <si>
    <t>556</t>
  </si>
  <si>
    <t>Anthony Charter School</t>
  </si>
  <si>
    <t>551</t>
  </si>
  <si>
    <t>La_Jicarita_Community_School</t>
  </si>
  <si>
    <t>554</t>
  </si>
  <si>
    <t>New_Mexico_Connections_Academy</t>
  </si>
  <si>
    <t>FY 2013-14 Title I District Carryover and Award Increase Justification Form</t>
  </si>
  <si>
    <t>FY 2013-2014 Award Increase</t>
  </si>
  <si>
    <t xml:space="preserve">h. </t>
  </si>
  <si>
    <r>
      <t>Title I 2013-2014 Building Allocation (</t>
    </r>
    <r>
      <rPr>
        <b/>
        <u val="single"/>
        <sz val="9"/>
        <color indexed="60"/>
        <rFont val="Calibri"/>
        <family val="2"/>
      </rPr>
      <t>Additional Funds Only</t>
    </r>
    <r>
      <rPr>
        <b/>
        <sz val="9"/>
        <color indexed="8"/>
        <rFont val="Calibri"/>
        <family val="2"/>
      </rPr>
      <t>)</t>
    </r>
  </si>
  <si>
    <t>check (should be less than $1.00)</t>
  </si>
  <si>
    <t>FY 2013-14</t>
  </si>
  <si>
    <t>DISTRICT CODE</t>
  </si>
  <si>
    <t>Entity Name</t>
  </si>
  <si>
    <t>24101FY12-13 Carryover</t>
  </si>
  <si>
    <t>24101FY13-14 FINAL Allocation</t>
  </si>
  <si>
    <t>24101TOTAL DISTRICT AWARD</t>
  </si>
  <si>
    <t>24101FY13-14 APPROVED BUDGET</t>
  </si>
  <si>
    <t>24101TOTAL AMOUNT TO BAR</t>
  </si>
  <si>
    <t>ADDRESS</t>
  </si>
  <si>
    <t>CITY</t>
  </si>
  <si>
    <t>ST</t>
  </si>
  <si>
    <t>ZIP</t>
  </si>
  <si>
    <t>SUPT. PREFIX</t>
  </si>
  <si>
    <t>SUPT. FIRST NAME</t>
  </si>
  <si>
    <t>SUPT. LAST NAME</t>
  </si>
  <si>
    <t>SUPT. TITLE</t>
  </si>
  <si>
    <t>BUS. MGR. PREFIX</t>
  </si>
  <si>
    <t>BUS. MGR. FIRST &amp; M. I.</t>
  </si>
  <si>
    <t>BUS. MGR. LAST NAME</t>
  </si>
  <si>
    <t>BUS. MGR. TITLE</t>
  </si>
  <si>
    <t>Title I Director First Name</t>
  </si>
  <si>
    <t>Title I Director Last Name</t>
  </si>
  <si>
    <t>Academy of Trades and Technology</t>
  </si>
  <si>
    <t xml:space="preserve">David </t>
  </si>
  <si>
    <t>Vigil</t>
  </si>
  <si>
    <t>Jann</t>
  </si>
  <si>
    <t>Hunter</t>
  </si>
  <si>
    <t>Laurie</t>
  </si>
  <si>
    <t>Everhart</t>
  </si>
  <si>
    <t>Albuquerque School of Excellence</t>
  </si>
  <si>
    <t>Ahmet</t>
  </si>
  <si>
    <t>Cetinkaya</t>
  </si>
  <si>
    <t>Raphael</t>
  </si>
  <si>
    <t>Martinez</t>
  </si>
  <si>
    <t>Aldo Leopold Charter School</t>
  </si>
  <si>
    <t>Harry</t>
  </si>
  <si>
    <t>Browne</t>
  </si>
  <si>
    <t>Alma D' Arte Charter High School</t>
  </si>
  <si>
    <t>Mark</t>
  </si>
  <si>
    <t>Hartshorne</t>
  </si>
  <si>
    <t>Betty</t>
  </si>
  <si>
    <t>Seeley</t>
  </si>
  <si>
    <t>Bruce</t>
  </si>
  <si>
    <t>Cranmer</t>
  </si>
  <si>
    <t>Colleen</t>
  </si>
  <si>
    <t>Adolph</t>
  </si>
  <si>
    <t>Rick</t>
  </si>
  <si>
    <t>Stewart</t>
  </si>
  <si>
    <t xml:space="preserve">Judy </t>
  </si>
  <si>
    <t>Englehart</t>
  </si>
  <si>
    <t>Patricia</t>
  </si>
  <si>
    <t>Castillo</t>
  </si>
  <si>
    <t>Norma</t>
  </si>
  <si>
    <t>Binder</t>
  </si>
  <si>
    <t>Lena</t>
  </si>
  <si>
    <t>Benally-Smith</t>
  </si>
  <si>
    <t>Becky</t>
  </si>
  <si>
    <t>Huey</t>
  </si>
  <si>
    <t>Levern</t>
  </si>
  <si>
    <t>Shan</t>
  </si>
  <si>
    <t>Becca</t>
  </si>
  <si>
    <t>Ferguson</t>
  </si>
  <si>
    <t>Kristy</t>
  </si>
  <si>
    <t>Stock</t>
  </si>
  <si>
    <t xml:space="preserve">Deborah </t>
  </si>
  <si>
    <t>Albrycht</t>
  </si>
  <si>
    <t>Anthony</t>
  </si>
  <si>
    <t>Casados</t>
  </si>
  <si>
    <t>Michael</t>
  </si>
  <si>
    <t>Rodriquez</t>
  </si>
  <si>
    <t>Lee</t>
  </si>
  <si>
    <t>Mills</t>
  </si>
  <si>
    <t>Clayton Municipal Schools</t>
  </si>
  <si>
    <t>Claudia</t>
  </si>
  <si>
    <t>Montoya</t>
  </si>
  <si>
    <t>Travis</t>
  </si>
  <si>
    <t>Dempsey</t>
  </si>
  <si>
    <t>Eva</t>
  </si>
  <si>
    <t>Garcia</t>
  </si>
  <si>
    <t>Jose</t>
  </si>
  <si>
    <t>Carrillo</t>
  </si>
  <si>
    <t>Coral Community Charter</t>
  </si>
  <si>
    <t xml:space="preserve">Donna </t>
  </si>
  <si>
    <t>Eldredge</t>
  </si>
  <si>
    <t>Corona Public Schools</t>
  </si>
  <si>
    <t>Lightfoot</t>
  </si>
  <si>
    <t>Cottonwood Classical Preparatory School</t>
  </si>
  <si>
    <t>Frank</t>
  </si>
  <si>
    <t>Volpe</t>
  </si>
  <si>
    <t>Creative Education Preparatory Institute #1</t>
  </si>
  <si>
    <t>Suzy</t>
  </si>
  <si>
    <t>Sanchez</t>
  </si>
  <si>
    <t xml:space="preserve">Ramona </t>
  </si>
  <si>
    <t>Lyon</t>
  </si>
  <si>
    <t>Dana</t>
  </si>
  <si>
    <t>Irby</t>
  </si>
  <si>
    <t>Stacy</t>
  </si>
  <si>
    <t>Diller</t>
  </si>
  <si>
    <t>Mary</t>
  </si>
  <si>
    <t>Leininger</t>
  </si>
  <si>
    <t>Dora Consolidated Schools</t>
  </si>
  <si>
    <t>Brandon</t>
  </si>
  <si>
    <t>Hays</t>
  </si>
  <si>
    <t>Tom</t>
  </si>
  <si>
    <t>Savage</t>
  </si>
  <si>
    <t xml:space="preserve">Doug </t>
  </si>
  <si>
    <t>Wine</t>
  </si>
  <si>
    <t>Jim</t>
  </si>
  <si>
    <t>Daugherty</t>
  </si>
  <si>
    <t>Larry</t>
  </si>
  <si>
    <t>DeAguero</t>
  </si>
  <si>
    <t>Leslie</t>
  </si>
  <si>
    <t>Chavez</t>
  </si>
  <si>
    <t>Estancia Valley Classical Academy</t>
  </si>
  <si>
    <t>Miller</t>
  </si>
  <si>
    <t>Eunice Public Schools</t>
  </si>
  <si>
    <t>Christy</t>
  </si>
  <si>
    <t>Boyd</t>
  </si>
  <si>
    <t>Valerie</t>
  </si>
  <si>
    <t>Tulley</t>
  </si>
  <si>
    <t>Paul</t>
  </si>
  <si>
    <t>Benoit</t>
  </si>
  <si>
    <t>Nolan</t>
  </si>
  <si>
    <t>Correa</t>
  </si>
  <si>
    <t>Jeanne</t>
  </si>
  <si>
    <t>Fields</t>
  </si>
  <si>
    <t>Rebecca</t>
  </si>
  <si>
    <t>Stauder</t>
  </si>
  <si>
    <t>Gilbert L. Sena Charter High School</t>
  </si>
  <si>
    <t>Stan</t>
  </si>
  <si>
    <t>Ted</t>
  </si>
  <si>
    <t>Trice</t>
  </si>
  <si>
    <t>Grants/Cibola County Schools</t>
  </si>
  <si>
    <t>Rosemary</t>
  </si>
  <si>
    <t>Calvert</t>
  </si>
  <si>
    <t>John</t>
  </si>
  <si>
    <t>Cook</t>
  </si>
  <si>
    <t>Linda</t>
  </si>
  <si>
    <t>Hale</t>
  </si>
  <si>
    <t xml:space="preserve">Freddie </t>
  </si>
  <si>
    <t>Salgado</t>
  </si>
  <si>
    <t>Andrea</t>
  </si>
  <si>
    <t>Nieto</t>
  </si>
  <si>
    <t xml:space="preserve">Amie </t>
  </si>
  <si>
    <t>Duran</t>
  </si>
  <si>
    <t>House Municipal School</t>
  </si>
  <si>
    <t>Lecil</t>
  </si>
  <si>
    <t>Richards</t>
  </si>
  <si>
    <t>The International School at Mesa del Sol</t>
  </si>
  <si>
    <t>Sean</t>
  </si>
  <si>
    <t>Joyce</t>
  </si>
  <si>
    <t>J. Paul Taylor Academy</t>
  </si>
  <si>
    <t xml:space="preserve">Cynthia
</t>
  </si>
  <si>
    <t>Risner</t>
  </si>
  <si>
    <t>Jal Public Schools</t>
  </si>
  <si>
    <t>Ron</t>
  </si>
  <si>
    <t>Verschueren</t>
  </si>
  <si>
    <t>Manuel</t>
  </si>
  <si>
    <t>Medrano</t>
  </si>
  <si>
    <t>Laura</t>
  </si>
  <si>
    <t>Mijares</t>
  </si>
  <si>
    <t xml:space="preserve">La Jicarita Community School </t>
  </si>
  <si>
    <t>Tony</t>
  </si>
  <si>
    <t>Archuleta</t>
  </si>
  <si>
    <t>Gloria</t>
  </si>
  <si>
    <t>Velasquez</t>
  </si>
  <si>
    <t xml:space="preserve">Justina
</t>
  </si>
  <si>
    <t>La Tierra Montessori School of the Arts and Sciences</t>
  </si>
  <si>
    <t>Ed</t>
  </si>
  <si>
    <t>Woodd</t>
  </si>
  <si>
    <t>Grossman</t>
  </si>
  <si>
    <t>Erlinda</t>
  </si>
  <si>
    <t xml:space="preserve">Lydia </t>
  </si>
  <si>
    <t>Flores</t>
  </si>
  <si>
    <t>Jan</t>
  </si>
  <si>
    <t>Filpi</t>
  </si>
  <si>
    <t>Don</t>
  </si>
  <si>
    <t>Smith</t>
  </si>
  <si>
    <t>Los Alamos Public Schools</t>
  </si>
  <si>
    <t>Julie</t>
  </si>
  <si>
    <t xml:space="preserve">Karla </t>
  </si>
  <si>
    <t>Stinehart</t>
  </si>
  <si>
    <t>Ivan</t>
  </si>
  <si>
    <t>DeAnda</t>
  </si>
  <si>
    <t>Keri</t>
  </si>
  <si>
    <t>James</t>
  </si>
  <si>
    <t>Khristi</t>
  </si>
  <si>
    <t>Peterson</t>
  </si>
  <si>
    <t>Kiva</t>
  </si>
  <si>
    <t>Duckworth-Moulten</t>
  </si>
  <si>
    <t>Media Arts Collaborative Charter School</t>
  </si>
  <si>
    <t>Glenna</t>
  </si>
  <si>
    <t>Voigt</t>
  </si>
  <si>
    <t>Melrose Municipal Schools</t>
  </si>
  <si>
    <t>Watson</t>
  </si>
  <si>
    <t>Gutierrez</t>
  </si>
  <si>
    <t>Mission Achievement and Success Charter School</t>
  </si>
  <si>
    <t>JoAnn</t>
  </si>
  <si>
    <t>Myers</t>
  </si>
  <si>
    <t>The Montessori Elementary School</t>
  </si>
  <si>
    <t>LeeEtte</t>
  </si>
  <si>
    <t>Quintana</t>
  </si>
  <si>
    <t>Teresa K.</t>
  </si>
  <si>
    <t>Salazar</t>
  </si>
  <si>
    <t>Christina S.</t>
  </si>
  <si>
    <t>Hendrix</t>
  </si>
  <si>
    <t>New America School</t>
  </si>
  <si>
    <t>LaTricia</t>
  </si>
  <si>
    <t>Mathis</t>
  </si>
  <si>
    <t>New America School of Las Cruces</t>
  </si>
  <si>
    <t>Margarita</t>
  </si>
  <si>
    <t>Porter</t>
  </si>
  <si>
    <t>New Mexico Connections Academy</t>
  </si>
  <si>
    <t>Athena</t>
  </si>
  <si>
    <t>Trujillo</t>
  </si>
  <si>
    <t>Christina</t>
  </si>
  <si>
    <t>Yamashiro</t>
  </si>
  <si>
    <t>Stephanie</t>
  </si>
  <si>
    <t>Belmore</t>
  </si>
  <si>
    <t>Pecos Independent School District</t>
  </si>
  <si>
    <t>Emily</t>
  </si>
  <si>
    <t>Ortiz</t>
  </si>
  <si>
    <t>Penasco Independent Schools</t>
  </si>
  <si>
    <t>Theresa</t>
  </si>
  <si>
    <t>Baca-Watson</t>
  </si>
  <si>
    <t xml:space="preserve">Lillian </t>
  </si>
  <si>
    <t>Griego</t>
  </si>
  <si>
    <t>Henry</t>
  </si>
  <si>
    <t>Montano</t>
  </si>
  <si>
    <t>Lackey</t>
  </si>
  <si>
    <t>Sandra</t>
  </si>
  <si>
    <t>Houston</t>
  </si>
  <si>
    <t>Ralph J. Bunche Academy</t>
  </si>
  <si>
    <t xml:space="preserve">Penne
</t>
  </si>
  <si>
    <t>Wilson</t>
  </si>
  <si>
    <t>Pam</t>
  </si>
  <si>
    <t>Hunnicutt</t>
  </si>
  <si>
    <t>Karen</t>
  </si>
  <si>
    <t xml:space="preserve"> Phillips</t>
  </si>
  <si>
    <t>Reserve Independent Schools</t>
  </si>
  <si>
    <t>Victoria</t>
  </si>
  <si>
    <t>Tafoya</t>
  </si>
  <si>
    <t>Tackett</t>
  </si>
  <si>
    <t>Roy Municipal Schools</t>
  </si>
  <si>
    <t>Fluhman</t>
  </si>
  <si>
    <t>George</t>
  </si>
  <si>
    <t>Bickert</t>
  </si>
  <si>
    <t>Sage Montessori Charter School</t>
  </si>
  <si>
    <t>Margaret</t>
  </si>
  <si>
    <t>Cassidy-Baca</t>
  </si>
  <si>
    <t>San Jon Schools</t>
  </si>
  <si>
    <t>Colin</t>
  </si>
  <si>
    <t>Taylor</t>
  </si>
  <si>
    <t>Grein</t>
  </si>
  <si>
    <t>Joseph</t>
  </si>
  <si>
    <t>Salas</t>
  </si>
  <si>
    <t>School of Dreams Academy</t>
  </si>
  <si>
    <t>Geri</t>
  </si>
  <si>
    <t>Bennett</t>
  </si>
  <si>
    <t>Silver Consolidated School District</t>
  </si>
  <si>
    <t>Candy</t>
  </si>
  <si>
    <t>Milam</t>
  </si>
  <si>
    <t>Anton</t>
  </si>
  <si>
    <t>Salome</t>
  </si>
  <si>
    <t xml:space="preserve">Charlotte </t>
  </si>
  <si>
    <t>Alderete-Trujillo</t>
  </si>
  <si>
    <t xml:space="preserve">Robert </t>
  </si>
  <si>
    <t>Pasztor</t>
  </si>
  <si>
    <t>Gary</t>
  </si>
  <si>
    <t>DeSanctis</t>
  </si>
  <si>
    <t>Southwest Aeronautics, Mathematics, and Science Academy</t>
  </si>
  <si>
    <t>Rose</t>
  </si>
  <si>
    <t>Taos Academy</t>
  </si>
  <si>
    <t>Traci</t>
  </si>
  <si>
    <t>Filiss</t>
  </si>
  <si>
    <t>Taos Integrated School of the Arts</t>
  </si>
  <si>
    <t>Susan</t>
  </si>
  <si>
    <t>Germann</t>
  </si>
  <si>
    <t>Tatum Municipal Schools</t>
  </si>
  <si>
    <t>Buddy</t>
  </si>
  <si>
    <t xml:space="preserve">Little </t>
  </si>
  <si>
    <t>Cheryl</t>
  </si>
  <si>
    <t>Whitener</t>
  </si>
  <si>
    <t xml:space="preserve">Keisha </t>
  </si>
  <si>
    <t>Matthews</t>
  </si>
  <si>
    <t>Rhonda</t>
  </si>
  <si>
    <t>Cordova</t>
  </si>
  <si>
    <t>Vise</t>
  </si>
  <si>
    <t>Tucumcari Municipal Schools</t>
  </si>
  <si>
    <t>Johnson</t>
  </si>
  <si>
    <t>Brenda</t>
  </si>
  <si>
    <t>Jennifer</t>
  </si>
  <si>
    <t>Mercer</t>
  </si>
  <si>
    <t>Wilkinson-Davis</t>
  </si>
  <si>
    <t>Nick</t>
  </si>
  <si>
    <t>Arrow</t>
  </si>
  <si>
    <t>Wilkinson</t>
  </si>
  <si>
    <t xml:space="preserve">Elaine </t>
  </si>
  <si>
    <t xml:space="preserve">Martinez-Gonzales </t>
  </si>
  <si>
    <t>Zuni Public School District</t>
  </si>
  <si>
    <t xml:space="preserve">Caroline </t>
  </si>
  <si>
    <t xml:space="preserve">Ukestine </t>
  </si>
  <si>
    <t>Grand Totals:</t>
  </si>
  <si>
    <r>
      <t>Village Academy Charter (</t>
    </r>
    <r>
      <rPr>
        <sz val="10"/>
        <color indexed="10"/>
        <rFont val="Calibri"/>
        <family val="2"/>
      </rPr>
      <t>CLOSED</t>
    </r>
    <r>
      <rPr>
        <sz val="10"/>
        <color indexed="8"/>
        <rFont val="Calibri"/>
        <family val="2"/>
      </rPr>
      <t>)</t>
    </r>
  </si>
  <si>
    <t>List = LEAName</t>
  </si>
  <si>
    <t>Instructions:</t>
  </si>
  <si>
    <r>
      <rPr>
        <sz val="11"/>
        <color indexed="8"/>
        <rFont val="Webdings"/>
        <family val="1"/>
      </rPr>
      <t xml:space="preserve">a </t>
    </r>
    <r>
      <rPr>
        <sz val="11"/>
        <color theme="1"/>
        <rFont val="Calibri"/>
        <family val="2"/>
      </rPr>
      <t>You may choose to use a blank PNP worksheet from the original Title I application to help you determine their equitable share.</t>
    </r>
  </si>
  <si>
    <r>
      <rPr>
        <sz val="11"/>
        <color indexed="8"/>
        <rFont val="Webdings"/>
        <family val="1"/>
      </rPr>
      <t xml:space="preserve">a </t>
    </r>
    <r>
      <rPr>
        <sz val="11"/>
        <color theme="1"/>
        <rFont val="Calibri"/>
        <family val="2"/>
      </rPr>
      <t>Districts should review the original Title I application to determine if significant amounts were set aside for district level activities.  If so, then appropriate amounts should be distributed through site allocations at this time.</t>
    </r>
  </si>
  <si>
    <t>District Level After School Program - Please describe how the district will use these funds:</t>
  </si>
  <si>
    <t>District Level Staff Development - Please describe the activities. Include who will provide training and who will benefit:</t>
  </si>
  <si>
    <t>Indirect - Please indicate whether your district will budget for indirect costs and rate to be used:</t>
  </si>
  <si>
    <t>Private Schools - Describe how equitable amounts were determined and how funds will be used to support eligible private school students:</t>
  </si>
  <si>
    <t>Public School Site Allocations:</t>
  </si>
  <si>
    <t>Total</t>
  </si>
  <si>
    <t>Carryover + Final - Total District Award (SHOULD BE $0 )</t>
  </si>
  <si>
    <t>Waiver Districts New Total District Award</t>
  </si>
  <si>
    <t>Waiver Districts New BAR Amount</t>
  </si>
  <si>
    <t>523-001</t>
  </si>
  <si>
    <t>522-001</t>
  </si>
  <si>
    <t>516-001</t>
  </si>
  <si>
    <t>517-001</t>
  </si>
  <si>
    <t>532-001</t>
  </si>
  <si>
    <t>511-001</t>
  </si>
  <si>
    <t>525-001</t>
  </si>
  <si>
    <t>019-011</t>
  </si>
  <si>
    <t>512-001</t>
  </si>
  <si>
    <t>507-001</t>
  </si>
  <si>
    <t>541-001</t>
  </si>
  <si>
    <t>502-001</t>
  </si>
  <si>
    <t>513-001</t>
  </si>
  <si>
    <t>526-001</t>
  </si>
  <si>
    <t>550-001</t>
  </si>
  <si>
    <t>514-001</t>
  </si>
  <si>
    <t>503-001</t>
  </si>
  <si>
    <t>508-001</t>
  </si>
  <si>
    <t>535-001</t>
  </si>
  <si>
    <t>551-001</t>
  </si>
  <si>
    <t>528-001</t>
  </si>
  <si>
    <t>540-001</t>
  </si>
  <si>
    <t>546-001</t>
  </si>
  <si>
    <t>537-001</t>
  </si>
  <si>
    <t>547-001</t>
  </si>
  <si>
    <t>501-001</t>
  </si>
  <si>
    <t>542-001</t>
  </si>
  <si>
    <t>529-001</t>
  </si>
  <si>
    <t>506-001</t>
  </si>
  <si>
    <t>549-001</t>
  </si>
  <si>
    <t>554-001</t>
  </si>
  <si>
    <t>509-001</t>
  </si>
  <si>
    <t xml:space="preserve">504-001
</t>
  </si>
  <si>
    <t>538-001</t>
  </si>
  <si>
    <t>539-001</t>
  </si>
  <si>
    <t>543-001</t>
  </si>
  <si>
    <t>505-001</t>
  </si>
  <si>
    <t>515-001</t>
  </si>
  <si>
    <t>527-001</t>
  </si>
  <si>
    <t>530-001</t>
  </si>
  <si>
    <t>531-001</t>
  </si>
  <si>
    <t>544-001</t>
  </si>
  <si>
    <t>510-001</t>
  </si>
  <si>
    <t>521-001</t>
  </si>
  <si>
    <t>536-001</t>
  </si>
  <si>
    <t>518-001</t>
  </si>
  <si>
    <t>548-001</t>
  </si>
  <si>
    <r>
      <t>Village Academy Charter (</t>
    </r>
    <r>
      <rPr>
        <sz val="10"/>
        <color indexed="10"/>
        <rFont val="Arial"/>
        <family val="2"/>
      </rPr>
      <t>CLOSED</t>
    </r>
    <r>
      <rPr>
        <sz val="10"/>
        <color indexed="8"/>
        <rFont val="Arial"/>
        <family val="2"/>
      </rPr>
      <t>)</t>
    </r>
  </si>
  <si>
    <t>6345003</t>
  </si>
  <si>
    <t>Total District Award &amp; BAR Amt revised 1.22.14</t>
  </si>
  <si>
    <r>
      <rPr>
        <sz val="11"/>
        <color indexed="8"/>
        <rFont val="Webdings"/>
        <family val="1"/>
      </rPr>
      <t xml:space="preserve">a </t>
    </r>
    <r>
      <rPr>
        <sz val="11"/>
        <color indexed="8"/>
        <rFont val="Calibri"/>
        <family val="2"/>
      </rPr>
      <t>If you need more room to describe Site Allocation funding, please attach a separate document.</t>
    </r>
  </si>
  <si>
    <t>Site Allocations - Describe how funds will be used at each site receiving funding through site allocations.</t>
  </si>
  <si>
    <t>Please describe how funds will be used to support Priority, Focus and Strategic (and other C, D, F) designated schools:</t>
  </si>
  <si>
    <r>
      <rPr>
        <b/>
        <sz val="11"/>
        <color indexed="8"/>
        <rFont val="Calibri"/>
        <family val="2"/>
      </rPr>
      <t>1.</t>
    </r>
    <r>
      <rPr>
        <sz val="11"/>
        <color theme="1"/>
        <rFont val="Calibri"/>
        <family val="2"/>
      </rPr>
      <t xml:space="preserve">  Districts/charter LEAs that are submitting a budget increase in OBMS must submit this form with BAR.</t>
    </r>
  </si>
  <si>
    <r>
      <rPr>
        <b/>
        <sz val="11"/>
        <color indexed="8"/>
        <rFont val="Calibri"/>
        <family val="2"/>
      </rPr>
      <t>2.</t>
    </r>
    <r>
      <rPr>
        <sz val="11"/>
        <color theme="1"/>
        <rFont val="Calibri"/>
        <family val="2"/>
      </rPr>
      <t xml:space="preserve">  Values above will autopopulate on Form #2 (see tab below).  Please budget carryover and any award increase in appropriate columns.</t>
    </r>
  </si>
  <si>
    <r>
      <rPr>
        <b/>
        <sz val="11"/>
        <color indexed="8"/>
        <rFont val="Calibri"/>
        <family val="2"/>
      </rPr>
      <t xml:space="preserve">4. </t>
    </r>
    <r>
      <rPr>
        <sz val="11"/>
        <color theme="1"/>
        <rFont val="Calibri"/>
        <family val="2"/>
      </rPr>
      <t xml:space="preserve"> Please provide detailed narratives supporting budgeted amounts.</t>
    </r>
  </si>
  <si>
    <r>
      <rPr>
        <b/>
        <sz val="11"/>
        <color indexed="8"/>
        <rFont val="Calibri"/>
        <family val="2"/>
      </rPr>
      <t>5.</t>
    </r>
    <r>
      <rPr>
        <sz val="11"/>
        <color theme="1"/>
        <rFont val="Calibri"/>
        <family val="2"/>
      </rPr>
      <t xml:space="preserve">  Categories where private schools must be treated equitably are noted as PNP eligible.  This applies to the FY 2013-14 award increase only and not to carryover funds. </t>
    </r>
  </si>
  <si>
    <r>
      <rPr>
        <b/>
        <sz val="11"/>
        <color indexed="8"/>
        <rFont val="Calibri"/>
        <family val="2"/>
      </rPr>
      <t>6.</t>
    </r>
    <r>
      <rPr>
        <sz val="11"/>
        <color theme="1"/>
        <rFont val="Calibri"/>
        <family val="2"/>
      </rPr>
      <t xml:space="preserve">  A section for site allocations has been provided.  It is not required that site allocations be made now if sufficent site allocations were made in the original application.  </t>
    </r>
  </si>
  <si>
    <r>
      <rPr>
        <b/>
        <sz val="11"/>
        <color indexed="8"/>
        <rFont val="Calibri"/>
        <family val="2"/>
      </rPr>
      <t>3.</t>
    </r>
    <r>
      <rPr>
        <sz val="11"/>
        <color theme="1"/>
        <rFont val="Calibri"/>
        <family val="2"/>
      </rPr>
      <t xml:space="preserve"> Any unexpended budgeted amounts in "Parent Costs" from 2012-13 must be budgeted as carryover in parent costs and cannot be re-programmed for any other use.</t>
    </r>
  </si>
  <si>
    <t>The district will use these funds to support a second Family Literacy Center with supplies and materials; cell phone charges and travel expenses for Parent Outreach Ambassadors.</t>
  </si>
  <si>
    <t>The Gadsden District does not have this Federal Program.</t>
  </si>
  <si>
    <t>The district will use these funds to increase support  for basic school supplies and clothing for Homeless Children and Youth.</t>
  </si>
  <si>
    <t xml:space="preserve">The district supports the Pre-School programs with field trips, and with encumberances in a portion of student transportation. </t>
  </si>
  <si>
    <t>Federal Programs does not have a summer program.  This programming is funded New Mexico K3+.</t>
  </si>
  <si>
    <t>Federal Programs does not have an after school program.  This programming is supported through 21st Century  for elementary and middle schools and  Operational funds in the high schools.</t>
  </si>
  <si>
    <t>Federal Programs will support professional development for parents,  Instructional Coaches, classroom teachers Pre-K - 12th,  Federal Social Workers, campus level principals and assistant principals.  Training will be provided by The District Literacy and Math Coordinators, the District Federal Programs Coordinator and professional trainers.  The ultimatel beneficiaries will be students.</t>
  </si>
  <si>
    <t>The principals of the three district Strategic Schools will be contacted for information on instructional needs as per data analysis.  The funds will be used to provide assetts, supplies and materials to address these needs.</t>
  </si>
  <si>
    <t>The funds will cover encumbrances in functions 1000 (instructional) and 2100 (support services-students.)  In addition, Federal Programs will continue to support the district-wide date collection programData Driven Classroom; Edgenuity for secondary Schools; Observation 360 and PD 360 which provide obsevation walk-through capacity with Best Practices templates on IPADS and a library of instructional videos in core contentto assign asneeded; and Imagine Learning in English and Spanish to supplement and enrich language acquisition.</t>
  </si>
  <si>
    <t>The district will budget Indirect Costs from the 2012-2013 Carryover and 2013-2014 Final Allocation at 1.65.</t>
  </si>
  <si>
    <t>Calvary West Christina High School has chosen not to request Title I Part A support.  A letter to this effect was submitted with the 2013-2014 Consolidated Application.  During an update meeting with the school's director in January, she noted that her decision has not changed.</t>
  </si>
  <si>
    <t>Site Allocations will be used to increase campus instructional assets, supplies and materials.</t>
  </si>
  <si>
    <t>Anthony Elementary, 016</t>
  </si>
  <si>
    <t>K-6</t>
  </si>
  <si>
    <t>Riverside Elementary, 140</t>
  </si>
  <si>
    <t>Sunland Park Elementary, 013</t>
  </si>
  <si>
    <t>Desert View Elementary, 035</t>
  </si>
  <si>
    <t>Chaparral Middle School, 032</t>
  </si>
  <si>
    <t>7-8</t>
  </si>
  <si>
    <t>Mesquite Elementary, 104</t>
  </si>
  <si>
    <t>Loma Linda Intermediate, 086</t>
  </si>
  <si>
    <t>K-8</t>
  </si>
  <si>
    <t>Vado Elementary, 001</t>
  </si>
  <si>
    <t>Chaparral Elementary School, 303</t>
  </si>
  <si>
    <t>Gadsden Middle School, 052</t>
  </si>
  <si>
    <t>Desert Trail Elementary, 040</t>
  </si>
  <si>
    <t>Berino Elementary, 020</t>
  </si>
  <si>
    <t>Gadsden Elementary, 017</t>
  </si>
  <si>
    <t>Sunrise Elementary, 009</t>
  </si>
  <si>
    <t>9-12</t>
  </si>
  <si>
    <t>Santa Teresa High School, 200</t>
  </si>
  <si>
    <t>North Valley Elementary, 120</t>
  </si>
  <si>
    <t>La Union Elementary, 076</t>
  </si>
  <si>
    <t>Santa Teresa Middle School, 175</t>
  </si>
  <si>
    <t>Santa Teresa Elementary, 008</t>
  </si>
  <si>
    <t>Gadsden High School, 054</t>
  </si>
  <si>
    <t>Chaparral High School, 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</si>
</sst>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quot;$&quot;#,##0.00;\(&quot;$&quot;#,##0.00\)"/>
    <numFmt numFmtId="165" formatCode="_(&quot;$&quot;* #,##0_);_(&quot;$&quot;* \(#,##0\);_(&quot;$&quot;* &quot;-&quot;??_);_(@_)"/>
    <numFmt numFmtId="166" formatCode="&quot;$&quot;#,##0.00"/>
    <numFmt numFmtId="167" formatCode="0_);[Red]\(0\)"/>
  </numFmts>
  <fonts count="72">
    <font>
      <sz val="11"/>
      <color theme="1"/>
      <name val="Calibri"/>
      <family val="2"/>
    </font>
    <font>
      <sz val="11"/>
      <color indexed="8"/>
      <name val="Calibri"/>
      <family val="2"/>
    </font>
    <font>
      <b/>
      <sz val="11"/>
      <color indexed="8"/>
      <name val="Calibri"/>
      <family val="2"/>
    </font>
    <font>
      <sz val="10"/>
      <name val="Arial"/>
      <family val="2"/>
    </font>
    <font>
      <b/>
      <sz val="9"/>
      <color indexed="8"/>
      <name val="Calibri"/>
      <family val="2"/>
    </font>
    <font>
      <b/>
      <u val="single"/>
      <sz val="9"/>
      <color indexed="60"/>
      <name val="Calibri"/>
      <family val="2"/>
    </font>
    <font>
      <sz val="11"/>
      <name val="Calibri"/>
      <family val="2"/>
    </font>
    <font>
      <sz val="10"/>
      <color indexed="8"/>
      <name val="Calibri"/>
      <family val="2"/>
    </font>
    <font>
      <sz val="10"/>
      <color indexed="10"/>
      <name val="Calibri"/>
      <family val="2"/>
    </font>
    <font>
      <sz val="11"/>
      <color indexed="8"/>
      <name val="Webdings"/>
      <family val="1"/>
    </font>
    <font>
      <b/>
      <sz val="8"/>
      <name val="Arial"/>
      <family val="2"/>
    </font>
    <font>
      <b/>
      <sz val="8"/>
      <color indexed="8"/>
      <name val="Arial"/>
      <family val="2"/>
    </font>
    <font>
      <b/>
      <sz val="10"/>
      <name val="Arial"/>
      <family val="2"/>
    </font>
    <font>
      <sz val="10"/>
      <color indexed="8"/>
      <name val="Arial"/>
      <family val="2"/>
    </font>
    <font>
      <sz val="8"/>
      <name val="Arial"/>
      <family val="2"/>
    </font>
    <font>
      <b/>
      <sz val="10"/>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
      <color indexed="8"/>
      <name val="Calibri"/>
      <family val="2"/>
    </font>
    <font>
      <sz val="10"/>
      <name val="Calibri"/>
      <family val="2"/>
    </font>
    <font>
      <sz val="9"/>
      <color indexed="8"/>
      <name val="Calibri"/>
      <family val="2"/>
    </font>
    <font>
      <b/>
      <sz val="16"/>
      <name val="Calibri"/>
      <family val="2"/>
    </font>
    <font>
      <b/>
      <sz val="8"/>
      <name val="Calibri"/>
      <family val="2"/>
    </font>
    <font>
      <b/>
      <sz val="10"/>
      <name val="Calibri"/>
      <family val="2"/>
    </font>
    <font>
      <b/>
      <sz val="9"/>
      <name val="Calibri"/>
      <family val="2"/>
    </font>
    <font>
      <sz val="8"/>
      <name val="Calibri"/>
      <family val="2"/>
    </font>
    <font>
      <sz val="8"/>
      <color indexed="8"/>
      <name val="Calibri"/>
      <family val="2"/>
    </font>
    <font>
      <sz val="9"/>
      <name val="Calibri"/>
      <family val="2"/>
    </font>
    <font>
      <b/>
      <sz val="10"/>
      <color indexed="8"/>
      <name val="Calibri"/>
      <family val="2"/>
    </font>
    <font>
      <sz val="8"/>
      <color indexed="9"/>
      <name val="Calibri"/>
      <family val="2"/>
    </font>
    <font>
      <b/>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
      <name val="Calibri"/>
      <family val="2"/>
    </font>
    <font>
      <sz val="9"/>
      <color theme="1"/>
      <name val="Calibri"/>
      <family val="2"/>
    </font>
    <font>
      <sz val="8"/>
      <color theme="1"/>
      <name val="Calibri"/>
      <family val="2"/>
    </font>
    <font>
      <b/>
      <sz val="9"/>
      <color theme="1"/>
      <name val="Calibri"/>
      <family val="2"/>
    </font>
    <font>
      <b/>
      <sz val="10"/>
      <color theme="1"/>
      <name val="Calibri"/>
      <family val="2"/>
    </font>
    <font>
      <sz val="10"/>
      <color theme="1"/>
      <name val="Calibri"/>
      <family val="2"/>
    </font>
    <font>
      <sz val="8"/>
      <color theme="0"/>
      <name val="Calibri"/>
      <family val="2"/>
    </font>
    <font>
      <sz val="11"/>
      <color theme="1"/>
      <name val="Webdings"/>
      <family val="1"/>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66"/>
        <bgColor indexed="64"/>
      </patternFill>
    </fill>
    <fill>
      <patternFill patternType="solid">
        <fgColor theme="6" tint="0.5999900102615356"/>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9"/>
      </left>
      <right style="thin">
        <color indexed="9"/>
      </right>
      <top style="thin">
        <color indexed="9"/>
      </top>
      <bottom style="thin">
        <color indexed="9"/>
      </bottom>
    </border>
    <border>
      <left style="thin">
        <color indexed="8"/>
      </left>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top style="thin"/>
      <bottom style="thin"/>
    </border>
    <border>
      <left style="thin"/>
      <right style="thin">
        <color indexed="8"/>
      </right>
      <top/>
      <bottom style="thin"/>
    </border>
    <border>
      <left style="thin">
        <color indexed="8"/>
      </left>
      <right/>
      <top/>
      <bottom style="thin">
        <color indexed="8"/>
      </bottom>
    </border>
    <border>
      <left style="thin"/>
      <right style="thin"/>
      <top/>
      <bottom/>
    </border>
    <border>
      <left style="thin"/>
      <right style="thin"/>
      <top/>
      <bottom style="thin"/>
    </border>
    <border>
      <left style="thin"/>
      <right/>
      <top style="thin"/>
      <bottom style="thin"/>
    </border>
    <border>
      <left/>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2">
    <xf numFmtId="0" fontId="0" fillId="0" borderId="0" xfId="0" applyAlignment="1">
      <alignment/>
    </xf>
    <xf numFmtId="44" fontId="0" fillId="0" borderId="0" xfId="46" applyFont="1" applyAlignment="1">
      <alignment/>
    </xf>
    <xf numFmtId="44" fontId="0" fillId="0" borderId="10" xfId="46" applyFont="1" applyBorder="1" applyAlignment="1">
      <alignment/>
    </xf>
    <xf numFmtId="0" fontId="62" fillId="0" borderId="0" xfId="63" applyFont="1">
      <alignment/>
      <protection/>
    </xf>
    <xf numFmtId="0" fontId="0" fillId="0" borderId="0" xfId="0" applyFont="1" applyAlignment="1">
      <alignment/>
    </xf>
    <xf numFmtId="49" fontId="0" fillId="0" borderId="0" xfId="63" applyNumberFormat="1" applyFont="1" applyFill="1" applyAlignment="1">
      <alignment horizontal="left"/>
      <protection/>
    </xf>
    <xf numFmtId="49" fontId="0" fillId="0" borderId="0" xfId="63" applyNumberFormat="1" applyFont="1" applyFill="1">
      <alignment/>
      <protection/>
    </xf>
    <xf numFmtId="49" fontId="0" fillId="33" borderId="0" xfId="63" applyNumberFormat="1" applyFont="1" applyFill="1" applyAlignment="1">
      <alignment horizontal="left"/>
      <protection/>
    </xf>
    <xf numFmtId="49" fontId="0" fillId="33" borderId="0" xfId="63" applyNumberFormat="1" applyFont="1" applyFill="1">
      <alignment/>
      <protection/>
    </xf>
    <xf numFmtId="0" fontId="0" fillId="0" borderId="0" xfId="0" applyAlignment="1">
      <alignment horizontal="left" indent="1"/>
    </xf>
    <xf numFmtId="0" fontId="0" fillId="0" borderId="0" xfId="62" applyFont="1" applyFill="1" applyBorder="1" applyAlignment="1">
      <alignment/>
      <protection/>
    </xf>
    <xf numFmtId="0" fontId="33" fillId="0" borderId="0" xfId="59" applyFont="1" applyFill="1" applyAlignment="1">
      <alignment/>
      <protection/>
    </xf>
    <xf numFmtId="0" fontId="33" fillId="0" borderId="11" xfId="59" applyFont="1" applyFill="1" applyBorder="1" applyAlignment="1">
      <alignment/>
      <protection/>
    </xf>
    <xf numFmtId="0" fontId="0" fillId="0" borderId="0" xfId="0" applyBorder="1" applyAlignment="1">
      <alignment/>
    </xf>
    <xf numFmtId="0" fontId="63" fillId="0" borderId="0" xfId="0" applyFont="1" applyAlignment="1">
      <alignment/>
    </xf>
    <xf numFmtId="44" fontId="0" fillId="0" borderId="0" xfId="0" applyNumberFormat="1" applyAlignment="1">
      <alignment/>
    </xf>
    <xf numFmtId="0" fontId="0" fillId="0" borderId="0" xfId="0" applyAlignment="1">
      <alignment/>
    </xf>
    <xf numFmtId="0" fontId="33" fillId="0" borderId="11" xfId="59" applyFont="1" applyFill="1" applyBorder="1" applyAlignment="1" applyProtection="1">
      <alignment/>
      <protection locked="0"/>
    </xf>
    <xf numFmtId="0" fontId="0" fillId="0" borderId="0" xfId="62">
      <alignment/>
      <protection/>
    </xf>
    <xf numFmtId="0" fontId="33" fillId="0" borderId="0" xfId="59" applyFont="1" applyFill="1">
      <alignment/>
      <protection/>
    </xf>
    <xf numFmtId="0" fontId="35" fillId="0" borderId="0" xfId="59" applyFont="1" applyAlignment="1" applyProtection="1">
      <alignment horizontal="left" vertical="top" readingOrder="1"/>
      <protection locked="0"/>
    </xf>
    <xf numFmtId="0" fontId="35" fillId="0" borderId="0" xfId="59" applyFont="1" applyAlignment="1" applyProtection="1">
      <alignment horizontal="center" vertical="top" readingOrder="1"/>
      <protection locked="0"/>
    </xf>
    <xf numFmtId="0" fontId="33" fillId="0" borderId="0" xfId="59" applyFont="1" applyAlignment="1">
      <alignment readingOrder="1"/>
      <protection/>
    </xf>
    <xf numFmtId="0" fontId="36" fillId="8" borderId="11" xfId="59" applyFont="1" applyFill="1" applyBorder="1" applyAlignment="1">
      <alignment horizontal="center" vertical="center"/>
      <protection/>
    </xf>
    <xf numFmtId="0" fontId="37" fillId="8" borderId="11" xfId="59" applyFont="1" applyFill="1" applyBorder="1" applyAlignment="1">
      <alignment horizontal="left" vertical="center"/>
      <protection/>
    </xf>
    <xf numFmtId="44" fontId="38" fillId="8" borderId="11" xfId="49" applyFont="1" applyFill="1" applyBorder="1" applyAlignment="1">
      <alignment horizontal="center" vertical="center"/>
    </xf>
    <xf numFmtId="0" fontId="38" fillId="8" borderId="11" xfId="59" applyFont="1" applyFill="1" applyBorder="1" applyAlignment="1">
      <alignment horizontal="center" vertical="center"/>
      <protection/>
    </xf>
    <xf numFmtId="0" fontId="36" fillId="8" borderId="11" xfId="59" applyFont="1" applyFill="1" applyBorder="1" applyAlignment="1">
      <alignment horizontal="center" vertical="center" wrapText="1"/>
      <protection/>
    </xf>
    <xf numFmtId="0" fontId="33" fillId="0" borderId="11" xfId="59" applyFont="1" applyFill="1" applyBorder="1" applyAlignment="1">
      <alignment horizontal="center"/>
      <protection/>
    </xf>
    <xf numFmtId="49" fontId="33" fillId="0" borderId="11" xfId="59" applyNumberFormat="1" applyFont="1" applyFill="1" applyBorder="1" applyAlignment="1">
      <alignment horizontal="center"/>
      <protection/>
    </xf>
    <xf numFmtId="1" fontId="33" fillId="0" borderId="11" xfId="59" applyNumberFormat="1" applyFont="1" applyFill="1" applyBorder="1" applyAlignment="1" quotePrefix="1">
      <alignment horizontal="center"/>
      <protection/>
    </xf>
    <xf numFmtId="1" fontId="33" fillId="0" borderId="11" xfId="59" applyNumberFormat="1" applyFont="1" applyFill="1" applyBorder="1" applyAlignment="1">
      <alignment horizontal="center"/>
      <protection/>
    </xf>
    <xf numFmtId="1" fontId="33" fillId="0" borderId="11" xfId="59" applyNumberFormat="1" applyFont="1" applyFill="1" applyBorder="1" applyAlignment="1">
      <alignment horizontal="center" wrapText="1"/>
      <protection/>
    </xf>
    <xf numFmtId="44" fontId="38" fillId="8" borderId="11" xfId="49" applyFont="1" applyFill="1" applyBorder="1" applyAlignment="1">
      <alignment horizontal="center" vertical="center" wrapText="1"/>
    </xf>
    <xf numFmtId="0" fontId="38" fillId="8" borderId="11" xfId="59" applyFont="1" applyFill="1" applyBorder="1" applyAlignment="1">
      <alignment horizontal="center" vertical="center" wrapText="1"/>
      <protection/>
    </xf>
    <xf numFmtId="0" fontId="0" fillId="0" borderId="0" xfId="62" applyAlignment="1">
      <alignment/>
      <protection/>
    </xf>
    <xf numFmtId="164" fontId="33" fillId="0" borderId="11" xfId="59" applyNumberFormat="1" applyFont="1" applyFill="1" applyBorder="1" applyAlignment="1" applyProtection="1">
      <alignment horizontal="right" readingOrder="1"/>
      <protection locked="0"/>
    </xf>
    <xf numFmtId="164" fontId="33" fillId="0" borderId="11" xfId="59" applyNumberFormat="1" applyFont="1" applyFill="1" applyBorder="1" applyAlignment="1">
      <alignment readingOrder="1"/>
      <protection/>
    </xf>
    <xf numFmtId="44" fontId="33" fillId="0" borderId="11" xfId="59" applyNumberFormat="1" applyFont="1" applyFill="1" applyBorder="1" applyAlignment="1">
      <alignment horizontal="right" readingOrder="1"/>
      <protection/>
    </xf>
    <xf numFmtId="0" fontId="0" fillId="0" borderId="0" xfId="0" applyFill="1" applyAlignment="1">
      <alignment/>
    </xf>
    <xf numFmtId="0" fontId="39" fillId="8" borderId="11" xfId="59" applyFont="1" applyFill="1" applyBorder="1" applyAlignment="1">
      <alignment horizontal="center" vertical="center"/>
      <protection/>
    </xf>
    <xf numFmtId="0" fontId="39" fillId="0" borderId="11" xfId="59" applyFont="1" applyFill="1" applyBorder="1" applyAlignment="1" applyProtection="1">
      <alignment/>
      <protection locked="0"/>
    </xf>
    <xf numFmtId="0" fontId="64" fillId="0" borderId="0" xfId="0" applyFont="1" applyAlignment="1">
      <alignment/>
    </xf>
    <xf numFmtId="164" fontId="39" fillId="0" borderId="11" xfId="59" applyNumberFormat="1" applyFont="1" applyFill="1" applyBorder="1" applyAlignment="1" applyProtection="1">
      <alignment horizontal="right" readingOrder="1"/>
      <protection locked="0"/>
    </xf>
    <xf numFmtId="0" fontId="41" fillId="0" borderId="11" xfId="49" applyNumberFormat="1" applyFont="1" applyFill="1" applyBorder="1" applyAlignment="1">
      <alignment horizontal="center"/>
    </xf>
    <xf numFmtId="0" fontId="60" fillId="0" borderId="0" xfId="0" applyFont="1" applyAlignment="1">
      <alignment/>
    </xf>
    <xf numFmtId="44" fontId="60" fillId="0" borderId="0" xfId="46" applyFont="1" applyAlignment="1">
      <alignment/>
    </xf>
    <xf numFmtId="1" fontId="33" fillId="33" borderId="11" xfId="59" applyNumberFormat="1" applyFont="1" applyFill="1" applyBorder="1" applyAlignment="1">
      <alignment horizontal="center"/>
      <protection/>
    </xf>
    <xf numFmtId="49" fontId="33" fillId="33" borderId="11" xfId="59" applyNumberFormat="1" applyFont="1" applyFill="1" applyBorder="1" applyAlignment="1">
      <alignment horizontal="center"/>
      <protection/>
    </xf>
    <xf numFmtId="0" fontId="64" fillId="0" borderId="0" xfId="63" applyFont="1" applyFill="1">
      <alignment/>
      <protection/>
    </xf>
    <xf numFmtId="0" fontId="64" fillId="11" borderId="0" xfId="63" applyFont="1" applyFill="1">
      <alignment/>
      <protection/>
    </xf>
    <xf numFmtId="0" fontId="60" fillId="0" borderId="0" xfId="0" applyFont="1" applyAlignment="1">
      <alignment horizontal="center"/>
    </xf>
    <xf numFmtId="0" fontId="65" fillId="0" borderId="12" xfId="0" applyFont="1" applyBorder="1" applyAlignment="1">
      <alignment horizontal="center" wrapText="1"/>
    </xf>
    <xf numFmtId="0" fontId="65" fillId="0" borderId="11" xfId="0" applyFont="1" applyFill="1" applyBorder="1" applyAlignment="1">
      <alignment horizontal="center" wrapText="1"/>
    </xf>
    <xf numFmtId="0" fontId="0" fillId="0" borderId="0" xfId="0" applyFill="1" applyBorder="1" applyAlignment="1">
      <alignment/>
    </xf>
    <xf numFmtId="0" fontId="63" fillId="0" borderId="0" xfId="0" applyFont="1" applyBorder="1" applyAlignment="1">
      <alignment wrapText="1"/>
    </xf>
    <xf numFmtId="44" fontId="0" fillId="0" borderId="0" xfId="46" applyFont="1" applyBorder="1" applyAlignment="1">
      <alignment/>
    </xf>
    <xf numFmtId="0" fontId="66" fillId="34" borderId="11" xfId="0" applyFont="1" applyFill="1" applyBorder="1" applyAlignment="1">
      <alignment horizontal="center"/>
    </xf>
    <xf numFmtId="49" fontId="66" fillId="34" borderId="11" xfId="46" applyNumberFormat="1" applyFont="1" applyFill="1" applyBorder="1" applyAlignment="1">
      <alignment horizontal="center"/>
    </xf>
    <xf numFmtId="44" fontId="65" fillId="34" borderId="11" xfId="46" applyFont="1" applyFill="1" applyBorder="1" applyAlignment="1">
      <alignment horizontal="center"/>
    </xf>
    <xf numFmtId="0" fontId="46" fillId="0" borderId="0" xfId="0" applyFont="1" applyAlignment="1">
      <alignment/>
    </xf>
    <xf numFmtId="165" fontId="0" fillId="0" borderId="11" xfId="46" applyNumberFormat="1" applyFont="1" applyBorder="1" applyAlignment="1" applyProtection="1">
      <alignment/>
      <protection locked="0"/>
    </xf>
    <xf numFmtId="0" fontId="67" fillId="0" borderId="11" xfId="0" applyFont="1" applyBorder="1" applyAlignment="1" applyProtection="1">
      <alignment horizontal="center"/>
      <protection locked="0"/>
    </xf>
    <xf numFmtId="49" fontId="67" fillId="0" borderId="11" xfId="46" applyNumberFormat="1" applyFont="1" applyBorder="1" applyAlignment="1" applyProtection="1">
      <alignment horizontal="center"/>
      <protection locked="0"/>
    </xf>
    <xf numFmtId="0" fontId="0" fillId="0" borderId="10" xfId="0" applyBorder="1" applyAlignment="1">
      <alignment horizontal="left"/>
    </xf>
    <xf numFmtId="0" fontId="60" fillId="0" borderId="10" xfId="0" applyFont="1" applyBorder="1" applyAlignment="1">
      <alignment horizontal="left"/>
    </xf>
    <xf numFmtId="0" fontId="63" fillId="0" borderId="0" xfId="0" applyFont="1" applyAlignment="1">
      <alignment/>
    </xf>
    <xf numFmtId="0" fontId="64" fillId="34" borderId="0" xfId="0" applyFont="1" applyFill="1" applyAlignment="1">
      <alignment horizontal="left" indent="1"/>
    </xf>
    <xf numFmtId="0" fontId="64" fillId="34" borderId="0" xfId="0" applyFont="1" applyFill="1" applyBorder="1" applyAlignment="1">
      <alignment horizontal="left" indent="1"/>
    </xf>
    <xf numFmtId="165" fontId="6" fillId="0" borderId="11" xfId="46" applyNumberFormat="1" applyFont="1" applyFill="1" applyBorder="1" applyAlignment="1" applyProtection="1">
      <alignment/>
      <protection locked="0"/>
    </xf>
    <xf numFmtId="0" fontId="6" fillId="0" borderId="0" xfId="0" applyFont="1" applyFill="1" applyAlignment="1">
      <alignment/>
    </xf>
    <xf numFmtId="165" fontId="0" fillId="0" borderId="11" xfId="46" applyNumberFormat="1" applyFont="1" applyFill="1" applyBorder="1" applyAlignment="1" applyProtection="1">
      <alignment/>
      <protection locked="0"/>
    </xf>
    <xf numFmtId="44" fontId="67" fillId="0" borderId="11" xfId="46" applyFont="1" applyBorder="1" applyAlignment="1" applyProtection="1">
      <alignment horizontal="center"/>
      <protection/>
    </xf>
    <xf numFmtId="44" fontId="63" fillId="0" borderId="11" xfId="46" applyFont="1" applyBorder="1" applyAlignment="1" applyProtection="1">
      <alignment horizontal="center"/>
      <protection/>
    </xf>
    <xf numFmtId="10" fontId="0" fillId="0" borderId="11" xfId="67" applyNumberFormat="1" applyFont="1" applyBorder="1" applyAlignment="1" applyProtection="1">
      <alignment horizontal="center"/>
      <protection/>
    </xf>
    <xf numFmtId="165" fontId="0" fillId="0" borderId="0" xfId="46" applyNumberFormat="1" applyFont="1" applyBorder="1" applyAlignment="1">
      <alignment/>
    </xf>
    <xf numFmtId="0" fontId="68" fillId="0" borderId="0" xfId="0" applyFont="1" applyAlignment="1">
      <alignment horizontal="right"/>
    </xf>
    <xf numFmtId="165" fontId="68" fillId="0" borderId="0" xfId="0" applyNumberFormat="1" applyFont="1" applyAlignment="1">
      <alignment/>
    </xf>
    <xf numFmtId="10" fontId="46" fillId="0" borderId="0" xfId="67" applyNumberFormat="1" applyFont="1" applyAlignment="1">
      <alignment/>
    </xf>
    <xf numFmtId="10" fontId="46" fillId="0" borderId="0" xfId="67" applyNumberFormat="1" applyFont="1" applyBorder="1" applyAlignment="1">
      <alignment/>
    </xf>
    <xf numFmtId="0" fontId="64" fillId="0" borderId="0" xfId="0" applyFont="1" applyAlignment="1" applyProtection="1">
      <alignment horizontal="left" vertical="top" wrapText="1"/>
      <protection locked="0"/>
    </xf>
    <xf numFmtId="0" fontId="0" fillId="0" borderId="0" xfId="0" applyBorder="1" applyAlignment="1">
      <alignment horizontal="left"/>
    </xf>
    <xf numFmtId="0" fontId="64" fillId="0" borderId="0" xfId="0" applyFont="1" applyFill="1" applyAlignment="1">
      <alignment horizontal="left" indent="1"/>
    </xf>
    <xf numFmtId="0" fontId="64" fillId="0" borderId="13" xfId="0" applyFont="1" applyFill="1" applyBorder="1" applyAlignment="1">
      <alignment horizontal="left" indent="1"/>
    </xf>
    <xf numFmtId="165" fontId="63" fillId="0" borderId="11" xfId="62" applyNumberFormat="1" applyFont="1" applyFill="1" applyBorder="1" applyAlignment="1">
      <alignment horizontal="left" vertical="center"/>
      <protection/>
    </xf>
    <xf numFmtId="0" fontId="0" fillId="0" borderId="0" xfId="0" applyFill="1" applyAlignment="1">
      <alignment horizontal="left"/>
    </xf>
    <xf numFmtId="0" fontId="64" fillId="0" borderId="0" xfId="0" applyFont="1" applyFill="1" applyBorder="1" applyAlignment="1">
      <alignment horizontal="left" indent="1"/>
    </xf>
    <xf numFmtId="10" fontId="46" fillId="0" borderId="0" xfId="67" applyNumberFormat="1" applyFont="1" applyFill="1" applyBorder="1" applyAlignment="1">
      <alignment/>
    </xf>
    <xf numFmtId="0" fontId="60" fillId="0" borderId="0" xfId="0" applyFont="1" applyFill="1" applyAlignment="1">
      <alignment/>
    </xf>
    <xf numFmtId="0" fontId="63" fillId="0" borderId="0" xfId="0" applyFont="1" applyFill="1" applyAlignment="1">
      <alignment/>
    </xf>
    <xf numFmtId="0" fontId="0" fillId="0" borderId="0" xfId="0" applyFont="1" applyFill="1" applyAlignment="1">
      <alignment/>
    </xf>
    <xf numFmtId="165" fontId="0" fillId="0" borderId="11" xfId="46" applyNumberFormat="1" applyFont="1" applyBorder="1" applyAlignment="1" applyProtection="1">
      <alignment/>
      <protection/>
    </xf>
    <xf numFmtId="10" fontId="60" fillId="34" borderId="11" xfId="67" applyNumberFormat="1" applyFont="1" applyFill="1" applyBorder="1" applyAlignment="1" applyProtection="1">
      <alignment horizontal="center"/>
      <protection/>
    </xf>
    <xf numFmtId="49" fontId="64" fillId="0" borderId="14" xfId="61" applyNumberFormat="1" applyFont="1" applyBorder="1" applyAlignment="1">
      <alignment horizontal="center"/>
      <protection/>
    </xf>
    <xf numFmtId="1" fontId="39" fillId="0" borderId="14" xfId="60" applyNumberFormat="1" applyFont="1" applyBorder="1" applyAlignment="1" quotePrefix="1">
      <alignment horizontal="center"/>
      <protection/>
    </xf>
    <xf numFmtId="1" fontId="64" fillId="0" borderId="14" xfId="61" applyNumberFormat="1" applyFont="1" applyBorder="1" applyAlignment="1" quotePrefix="1">
      <alignment horizontal="center"/>
      <protection/>
    </xf>
    <xf numFmtId="1" fontId="64" fillId="0" borderId="14" xfId="61" applyNumberFormat="1" applyFont="1" applyBorder="1" applyAlignment="1">
      <alignment horizontal="center"/>
      <protection/>
    </xf>
    <xf numFmtId="0" fontId="39" fillId="0" borderId="14" xfId="61" applyFont="1" applyFill="1" applyBorder="1" applyAlignment="1">
      <alignment horizontal="center" vertical="top"/>
      <protection/>
    </xf>
    <xf numFmtId="1" fontId="64" fillId="0" borderId="14" xfId="61" applyNumberFormat="1" applyFont="1" applyBorder="1" applyAlignment="1">
      <alignment horizontal="center" wrapText="1"/>
      <protection/>
    </xf>
    <xf numFmtId="1" fontId="64" fillId="0" borderId="14" xfId="61" applyNumberFormat="1" applyFont="1" applyBorder="1" applyAlignment="1">
      <alignment horizontal="center" vertical="top" wrapText="1"/>
      <protection/>
    </xf>
    <xf numFmtId="0" fontId="37" fillId="0" borderId="11" xfId="60" applyFont="1" applyBorder="1" applyAlignment="1">
      <alignment horizontal="center"/>
      <protection/>
    </xf>
    <xf numFmtId="0" fontId="36" fillId="0" borderId="11" xfId="60" applyFont="1" applyBorder="1" applyAlignment="1">
      <alignment horizontal="center"/>
      <protection/>
    </xf>
    <xf numFmtId="0" fontId="36" fillId="0" borderId="11" xfId="60" applyFont="1" applyBorder="1" applyAlignment="1">
      <alignment horizontal="center" wrapText="1"/>
      <protection/>
    </xf>
    <xf numFmtId="0" fontId="37" fillId="0" borderId="11" xfId="60" applyFont="1" applyBorder="1" applyAlignment="1">
      <alignment horizontal="center" wrapText="1"/>
      <protection/>
    </xf>
    <xf numFmtId="0" fontId="37" fillId="0" borderId="11" xfId="60" applyFont="1" applyFill="1" applyBorder="1" applyAlignment="1">
      <alignment horizontal="center" wrapText="1"/>
      <protection/>
    </xf>
    <xf numFmtId="0" fontId="33" fillId="0" borderId="0" xfId="64" applyFont="1">
      <alignment/>
      <protection/>
    </xf>
    <xf numFmtId="0" fontId="7" fillId="0" borderId="15" xfId="64" applyFont="1" applyBorder="1" applyAlignment="1" applyProtection="1">
      <alignment vertical="top" wrapText="1" readingOrder="1"/>
      <protection locked="0"/>
    </xf>
    <xf numFmtId="166" fontId="7" fillId="0" borderId="15" xfId="64" applyNumberFormat="1" applyFont="1" applyBorder="1" applyAlignment="1" applyProtection="1">
      <alignment horizontal="right" vertical="top" wrapText="1" readingOrder="1"/>
      <protection locked="0"/>
    </xf>
    <xf numFmtId="166" fontId="67" fillId="0" borderId="15" xfId="64" applyNumberFormat="1" applyFont="1" applyBorder="1" applyAlignment="1">
      <alignment horizontal="right"/>
      <protection/>
    </xf>
    <xf numFmtId="166" fontId="7" fillId="0" borderId="16" xfId="64" applyNumberFormat="1" applyFont="1" applyBorder="1" applyAlignment="1" applyProtection="1">
      <alignment horizontal="right" vertical="top" wrapText="1" readingOrder="1"/>
      <protection locked="0"/>
    </xf>
    <xf numFmtId="14" fontId="33" fillId="0" borderId="11" xfId="64" applyNumberFormat="1" applyFont="1" applyBorder="1">
      <alignment/>
      <protection/>
    </xf>
    <xf numFmtId="14" fontId="39" fillId="0" borderId="11" xfId="64" applyNumberFormat="1" applyFont="1" applyBorder="1">
      <alignment/>
      <protection/>
    </xf>
    <xf numFmtId="167" fontId="39" fillId="0" borderId="11" xfId="64" applyNumberFormat="1" applyFont="1" applyBorder="1">
      <alignment/>
      <protection/>
    </xf>
    <xf numFmtId="0" fontId="33" fillId="0" borderId="11" xfId="64" applyFont="1" applyBorder="1">
      <alignment/>
      <protection/>
    </xf>
    <xf numFmtId="0" fontId="33" fillId="0" borderId="0" xfId="64" applyFont="1" applyFill="1" applyAlignment="1">
      <alignment vertical="top"/>
      <protection/>
    </xf>
    <xf numFmtId="166" fontId="7" fillId="0" borderId="17" xfId="64" applyNumberFormat="1" applyFont="1" applyFill="1" applyBorder="1" applyAlignment="1" applyProtection="1">
      <alignment horizontal="right" vertical="top" wrapText="1" readingOrder="1"/>
      <protection locked="0"/>
    </xf>
    <xf numFmtId="166" fontId="7" fillId="0" borderId="15" xfId="64" applyNumberFormat="1" applyFont="1" applyFill="1" applyBorder="1" applyAlignment="1" applyProtection="1">
      <alignment horizontal="right" vertical="top" wrapText="1" readingOrder="1"/>
      <protection locked="0"/>
    </xf>
    <xf numFmtId="0" fontId="33" fillId="35" borderId="11" xfId="64" applyFont="1" applyFill="1" applyBorder="1">
      <alignment/>
      <protection/>
    </xf>
    <xf numFmtId="166" fontId="67" fillId="0" borderId="15" xfId="64" applyNumberFormat="1" applyFont="1" applyBorder="1" applyAlignment="1">
      <alignment horizontal="right" vertical="top"/>
      <protection/>
    </xf>
    <xf numFmtId="0" fontId="39" fillId="0" borderId="14" xfId="64" applyFont="1" applyBorder="1">
      <alignment/>
      <protection/>
    </xf>
    <xf numFmtId="0" fontId="39" fillId="0" borderId="0" xfId="64" applyFont="1">
      <alignment/>
      <protection/>
    </xf>
    <xf numFmtId="0" fontId="42" fillId="0" borderId="15" xfId="64" applyFont="1" applyBorder="1" applyAlignment="1" applyProtection="1">
      <alignment horizontal="right" vertical="top" wrapText="1" readingOrder="1"/>
      <protection locked="0"/>
    </xf>
    <xf numFmtId="166" fontId="42" fillId="0" borderId="15" xfId="64" applyNumberFormat="1" applyFont="1" applyBorder="1" applyAlignment="1" applyProtection="1">
      <alignment horizontal="right" vertical="top" wrapText="1" readingOrder="1"/>
      <protection locked="0"/>
    </xf>
    <xf numFmtId="0" fontId="44" fillId="36" borderId="15" xfId="64" applyFont="1" applyFill="1" applyBorder="1" applyAlignment="1" applyProtection="1">
      <alignment horizontal="center" vertical="top" wrapText="1"/>
      <protection locked="0"/>
    </xf>
    <xf numFmtId="0" fontId="36" fillId="10" borderId="18" xfId="64" applyFont="1" applyFill="1" applyBorder="1" applyAlignment="1">
      <alignment horizontal="center" vertical="top" wrapText="1"/>
      <protection/>
    </xf>
    <xf numFmtId="0" fontId="44" fillId="36" borderId="19" xfId="64" applyFont="1" applyFill="1" applyBorder="1" applyAlignment="1" applyProtection="1">
      <alignment horizontal="center" vertical="top" wrapText="1"/>
      <protection locked="0"/>
    </xf>
    <xf numFmtId="0" fontId="36" fillId="10" borderId="11" xfId="61" applyFont="1" applyFill="1" applyBorder="1" applyAlignment="1">
      <alignment horizontal="center" vertical="top" wrapText="1"/>
      <protection/>
    </xf>
    <xf numFmtId="0" fontId="44" fillId="36" borderId="16" xfId="64" applyFont="1" applyFill="1" applyBorder="1" applyAlignment="1" applyProtection="1">
      <alignment horizontal="center" vertical="top" wrapText="1"/>
      <protection locked="0"/>
    </xf>
    <xf numFmtId="0" fontId="36" fillId="10" borderId="19" xfId="64" applyFont="1" applyFill="1" applyBorder="1" applyAlignment="1">
      <alignment horizontal="center" vertical="top" wrapText="1"/>
      <protection/>
    </xf>
    <xf numFmtId="166" fontId="7" fillId="0" borderId="20" xfId="64" applyNumberFormat="1" applyFont="1" applyBorder="1" applyAlignment="1" applyProtection="1">
      <alignment horizontal="right" vertical="top" wrapText="1" readingOrder="1"/>
      <protection locked="0"/>
    </xf>
    <xf numFmtId="0" fontId="36" fillId="10" borderId="11" xfId="64" applyFont="1" applyFill="1" applyBorder="1" applyAlignment="1">
      <alignment horizontal="center" vertical="top" wrapText="1"/>
      <protection/>
    </xf>
    <xf numFmtId="0" fontId="36" fillId="0" borderId="0" xfId="59" applyFont="1" applyAlignment="1" applyProtection="1">
      <alignment horizontal="left" vertical="top" readingOrder="1"/>
      <protection locked="0"/>
    </xf>
    <xf numFmtId="1" fontId="64" fillId="33" borderId="14" xfId="61" applyNumberFormat="1" applyFont="1" applyFill="1" applyBorder="1" applyAlignment="1" quotePrefix="1">
      <alignment horizontal="center"/>
      <protection/>
    </xf>
    <xf numFmtId="0" fontId="33" fillId="0" borderId="0" xfId="64" applyFont="1" applyAlignment="1">
      <alignment horizontal="center"/>
      <protection/>
    </xf>
    <xf numFmtId="0" fontId="0" fillId="0" borderId="0" xfId="0" applyAlignment="1">
      <alignment horizontal="left" wrapText="1"/>
    </xf>
    <xf numFmtId="0" fontId="69" fillId="0" borderId="0" xfId="0" applyFont="1" applyAlignment="1">
      <alignment/>
    </xf>
    <xf numFmtId="0" fontId="63" fillId="0" borderId="10" xfId="0" applyFont="1" applyBorder="1" applyAlignment="1">
      <alignment horizontal="center" wrapText="1"/>
    </xf>
    <xf numFmtId="0" fontId="0" fillId="0" borderId="10" xfId="0" applyBorder="1" applyAlignment="1">
      <alignment horizontal="center"/>
    </xf>
    <xf numFmtId="0" fontId="60" fillId="0" borderId="0" xfId="0" applyFont="1" applyAlignment="1">
      <alignment horizontal="left"/>
    </xf>
    <xf numFmtId="0" fontId="0" fillId="0" borderId="0" xfId="0" applyFont="1" applyAlignment="1">
      <alignment horizontal="left"/>
    </xf>
    <xf numFmtId="0" fontId="67" fillId="0" borderId="0" xfId="0" applyFont="1" applyAlignment="1">
      <alignment horizontal="right" indent="1"/>
    </xf>
    <xf numFmtId="165" fontId="66" fillId="0" borderId="0" xfId="46" applyNumberFormat="1" applyFont="1" applyAlignment="1">
      <alignment/>
    </xf>
    <xf numFmtId="0" fontId="66" fillId="0" borderId="0" xfId="0" applyFont="1" applyAlignment="1">
      <alignment/>
    </xf>
    <xf numFmtId="165" fontId="66" fillId="0" borderId="0" xfId="46" applyNumberFormat="1" applyFont="1" applyBorder="1" applyAlignment="1">
      <alignment/>
    </xf>
    <xf numFmtId="0" fontId="66" fillId="0" borderId="0" xfId="0" applyFont="1" applyFill="1" applyAlignment="1">
      <alignment/>
    </xf>
    <xf numFmtId="44" fontId="66" fillId="0" borderId="0" xfId="0" applyNumberFormat="1" applyFont="1" applyAlignment="1">
      <alignment/>
    </xf>
    <xf numFmtId="0" fontId="36" fillId="10" borderId="0" xfId="64" applyFont="1" applyFill="1" applyBorder="1" applyAlignment="1">
      <alignment horizontal="center" vertical="top" wrapText="1"/>
      <protection/>
    </xf>
    <xf numFmtId="166" fontId="7" fillId="0" borderId="0" xfId="64" applyNumberFormat="1" applyFont="1" applyBorder="1" applyAlignment="1" applyProtection="1">
      <alignment horizontal="right" vertical="top" wrapText="1" readingOrder="1"/>
      <protection locked="0"/>
    </xf>
    <xf numFmtId="0" fontId="36" fillId="0" borderId="11" xfId="64" applyFont="1" applyFill="1" applyBorder="1" applyAlignment="1">
      <alignment horizontal="center" vertical="top" wrapText="1"/>
      <protection/>
    </xf>
    <xf numFmtId="0" fontId="12" fillId="0" borderId="21" xfId="60" applyFont="1" applyBorder="1" applyAlignment="1">
      <alignment horizontal="center"/>
      <protection/>
    </xf>
    <xf numFmtId="0" fontId="10" fillId="0" borderId="11" xfId="60" applyFont="1" applyBorder="1" applyAlignment="1">
      <alignment horizontal="center"/>
      <protection/>
    </xf>
    <xf numFmtId="0" fontId="10" fillId="0" borderId="11" xfId="60" applyFont="1" applyBorder="1" applyAlignment="1">
      <alignment horizontal="center" wrapText="1"/>
      <protection/>
    </xf>
    <xf numFmtId="0" fontId="12" fillId="0" borderId="11" xfId="60" applyFont="1" applyBorder="1" applyAlignment="1">
      <alignment horizontal="center" wrapText="1"/>
      <protection/>
    </xf>
    <xf numFmtId="0" fontId="12" fillId="0" borderId="11" xfId="60" applyFont="1" applyBorder="1" applyAlignment="1">
      <alignment horizontal="center"/>
      <protection/>
    </xf>
    <xf numFmtId="0" fontId="12" fillId="0" borderId="11" xfId="60" applyFont="1" applyFill="1" applyBorder="1" applyAlignment="1">
      <alignment horizontal="center" wrapText="1"/>
      <protection/>
    </xf>
    <xf numFmtId="0" fontId="3" fillId="0" borderId="0" xfId="64">
      <alignment/>
      <protection/>
    </xf>
    <xf numFmtId="49" fontId="64" fillId="0" borderId="22" xfId="61" applyNumberFormat="1" applyFont="1" applyBorder="1" applyAlignment="1">
      <alignment horizontal="center"/>
      <protection/>
    </xf>
    <xf numFmtId="0" fontId="13" fillId="0" borderId="20" xfId="64" applyFont="1" applyBorder="1" applyAlignment="1" applyProtection="1">
      <alignment vertical="top" wrapText="1" readingOrder="1"/>
      <protection locked="0"/>
    </xf>
    <xf numFmtId="166" fontId="13" fillId="0" borderId="20" xfId="64" applyNumberFormat="1" applyFont="1" applyBorder="1" applyAlignment="1" applyProtection="1">
      <alignment horizontal="right" vertical="top" wrapText="1" readingOrder="1"/>
      <protection locked="0"/>
    </xf>
    <xf numFmtId="166" fontId="70" fillId="0" borderId="20" xfId="64" applyNumberFormat="1" applyFont="1" applyBorder="1" applyAlignment="1">
      <alignment horizontal="right"/>
      <protection/>
    </xf>
    <xf numFmtId="166" fontId="13" fillId="0" borderId="23" xfId="64" applyNumberFormat="1" applyFont="1" applyBorder="1" applyAlignment="1" applyProtection="1">
      <alignment horizontal="right" vertical="top" wrapText="1" readingOrder="1"/>
      <protection locked="0"/>
    </xf>
    <xf numFmtId="166" fontId="7" fillId="35" borderId="24" xfId="64" applyNumberFormat="1" applyFont="1" applyFill="1" applyBorder="1" applyAlignment="1" applyProtection="1">
      <alignment horizontal="right" vertical="top" wrapText="1" readingOrder="1"/>
      <protection locked="0"/>
    </xf>
    <xf numFmtId="166" fontId="7" fillId="0" borderId="24" xfId="64" applyNumberFormat="1" applyFont="1" applyFill="1" applyBorder="1" applyAlignment="1" applyProtection="1">
      <alignment horizontal="right" vertical="top" wrapText="1" readingOrder="1"/>
      <protection locked="0"/>
    </xf>
    <xf numFmtId="14" fontId="3" fillId="0" borderId="21" xfId="64" applyNumberFormat="1" applyBorder="1">
      <alignment/>
      <protection/>
    </xf>
    <xf numFmtId="14" fontId="14" fillId="0" borderId="11" xfId="64" applyNumberFormat="1" applyFont="1" applyBorder="1">
      <alignment/>
      <protection/>
    </xf>
    <xf numFmtId="167" fontId="14" fillId="0" borderId="11" xfId="64" applyNumberFormat="1" applyFont="1" applyBorder="1">
      <alignment/>
      <protection/>
    </xf>
    <xf numFmtId="14" fontId="3" fillId="0" borderId="11" xfId="64" applyNumberFormat="1" applyBorder="1">
      <alignment/>
      <protection/>
    </xf>
    <xf numFmtId="0" fontId="3" fillId="0" borderId="11" xfId="64" applyBorder="1">
      <alignment/>
      <protection/>
    </xf>
    <xf numFmtId="0" fontId="3" fillId="0" borderId="0" xfId="64" applyFont="1" applyFill="1" applyAlignment="1">
      <alignment vertical="top"/>
      <protection/>
    </xf>
    <xf numFmtId="166" fontId="13" fillId="0" borderId="15" xfId="64" applyNumberFormat="1" applyFont="1" applyBorder="1" applyAlignment="1" applyProtection="1">
      <alignment horizontal="right" vertical="top" wrapText="1" readingOrder="1"/>
      <protection locked="0"/>
    </xf>
    <xf numFmtId="166" fontId="70" fillId="0" borderId="15" xfId="64" applyNumberFormat="1" applyFont="1" applyBorder="1" applyAlignment="1">
      <alignment horizontal="right"/>
      <protection/>
    </xf>
    <xf numFmtId="166" fontId="13" fillId="0" borderId="16" xfId="64" applyNumberFormat="1" applyFont="1" applyBorder="1" applyAlignment="1" applyProtection="1">
      <alignment horizontal="right" vertical="top" wrapText="1" readingOrder="1"/>
      <protection locked="0"/>
    </xf>
    <xf numFmtId="0" fontId="13" fillId="0" borderId="15" xfId="64" applyFont="1" applyBorder="1" applyAlignment="1" applyProtection="1">
      <alignment vertical="top" wrapText="1" readingOrder="1"/>
      <protection locked="0"/>
    </xf>
    <xf numFmtId="1" fontId="36" fillId="35" borderId="14" xfId="60" applyNumberFormat="1" applyFont="1" applyFill="1" applyBorder="1" applyAlignment="1" quotePrefix="1">
      <alignment horizontal="center"/>
      <protection/>
    </xf>
    <xf numFmtId="0" fontId="15" fillId="35" borderId="15" xfId="64" applyFont="1" applyFill="1" applyBorder="1" applyAlignment="1" applyProtection="1">
      <alignment vertical="top" wrapText="1" readingOrder="1"/>
      <protection locked="0"/>
    </xf>
    <xf numFmtId="166" fontId="15" fillId="35" borderId="17" xfId="64" applyNumberFormat="1" applyFont="1" applyFill="1" applyBorder="1" applyAlignment="1" applyProtection="1">
      <alignment horizontal="right" vertical="top" wrapText="1" readingOrder="1"/>
      <protection locked="0"/>
    </xf>
    <xf numFmtId="166" fontId="15" fillId="35" borderId="15" xfId="64" applyNumberFormat="1" applyFont="1" applyFill="1" applyBorder="1" applyAlignment="1" applyProtection="1">
      <alignment horizontal="right" vertical="top" wrapText="1" readingOrder="1"/>
      <protection locked="0"/>
    </xf>
    <xf numFmtId="166" fontId="71" fillId="35" borderId="15" xfId="64" applyNumberFormat="1" applyFont="1" applyFill="1" applyBorder="1" applyAlignment="1">
      <alignment horizontal="right"/>
      <protection/>
    </xf>
    <xf numFmtId="166" fontId="15" fillId="35" borderId="16" xfId="64" applyNumberFormat="1" applyFont="1" applyFill="1" applyBorder="1" applyAlignment="1" applyProtection="1">
      <alignment horizontal="right" vertical="top" wrapText="1" readingOrder="1"/>
      <protection locked="0"/>
    </xf>
    <xf numFmtId="166" fontId="42" fillId="35" borderId="24" xfId="64" applyNumberFormat="1" applyFont="1" applyFill="1" applyBorder="1" applyAlignment="1" applyProtection="1">
      <alignment horizontal="right" vertical="top" wrapText="1" readingOrder="1"/>
      <protection locked="0"/>
    </xf>
    <xf numFmtId="166" fontId="13" fillId="0" borderId="15" xfId="64" applyNumberFormat="1" applyFont="1" applyFill="1" applyBorder="1" applyAlignment="1" applyProtection="1">
      <alignment horizontal="right" vertical="top" wrapText="1" readingOrder="1"/>
      <protection locked="0"/>
    </xf>
    <xf numFmtId="0" fontId="3" fillId="35" borderId="11" xfId="64" applyFill="1" applyBorder="1">
      <alignment/>
      <protection/>
    </xf>
    <xf numFmtId="166" fontId="70" fillId="0" borderId="15" xfId="64" applyNumberFormat="1" applyFont="1" applyBorder="1" applyAlignment="1">
      <alignment horizontal="right" vertical="top"/>
      <protection/>
    </xf>
    <xf numFmtId="0" fontId="14" fillId="0" borderId="14" xfId="64" applyFont="1" applyBorder="1">
      <alignment/>
      <protection/>
    </xf>
    <xf numFmtId="0" fontId="14" fillId="0" borderId="0" xfId="64" applyFont="1">
      <alignment/>
      <protection/>
    </xf>
    <xf numFmtId="0" fontId="15" fillId="0" borderId="15" xfId="64" applyFont="1" applyBorder="1" applyAlignment="1" applyProtection="1">
      <alignment horizontal="right" vertical="top" wrapText="1" readingOrder="1"/>
      <protection locked="0"/>
    </xf>
    <xf numFmtId="166" fontId="15" fillId="0" borderId="15" xfId="64" applyNumberFormat="1" applyFont="1" applyBorder="1" applyAlignment="1" applyProtection="1">
      <alignment horizontal="right" vertical="top" wrapText="1" readingOrder="1"/>
      <protection locked="0"/>
    </xf>
    <xf numFmtId="166" fontId="15" fillId="0" borderId="16" xfId="64" applyNumberFormat="1" applyFont="1" applyBorder="1" applyAlignment="1" applyProtection="1">
      <alignment horizontal="right" vertical="top" wrapText="1" readingOrder="1"/>
      <protection locked="0"/>
    </xf>
    <xf numFmtId="166" fontId="7" fillId="35" borderId="25" xfId="64" applyNumberFormat="1" applyFont="1" applyFill="1" applyBorder="1" applyAlignment="1" applyProtection="1">
      <alignment horizontal="right" vertical="top" wrapText="1" readingOrder="1"/>
      <protection locked="0"/>
    </xf>
    <xf numFmtId="166" fontId="7" fillId="0" borderId="25" xfId="64" applyNumberFormat="1" applyFont="1" applyFill="1" applyBorder="1" applyAlignment="1" applyProtection="1">
      <alignment horizontal="right" vertical="top" wrapText="1" readingOrder="1"/>
      <protection locked="0"/>
    </xf>
    <xf numFmtId="0" fontId="37" fillId="35" borderId="0" xfId="64" applyFont="1" applyFill="1">
      <alignment/>
      <protection/>
    </xf>
    <xf numFmtId="0" fontId="33" fillId="0" borderId="0" xfId="64" applyFont="1" applyFill="1">
      <alignment/>
      <protection/>
    </xf>
    <xf numFmtId="0" fontId="33" fillId="35" borderId="0" xfId="64" applyFont="1" applyFill="1">
      <alignment/>
      <protection/>
    </xf>
    <xf numFmtId="0" fontId="10" fillId="10" borderId="11" xfId="61" applyFont="1" applyFill="1" applyBorder="1" applyAlignment="1">
      <alignment horizontal="center" vertical="top" wrapText="1"/>
      <protection/>
    </xf>
    <xf numFmtId="0" fontId="11" fillId="36" borderId="11" xfId="64" applyFont="1" applyFill="1" applyBorder="1" applyAlignment="1" applyProtection="1">
      <alignment horizontal="center" vertical="top" wrapText="1"/>
      <protection locked="0"/>
    </xf>
    <xf numFmtId="0" fontId="10" fillId="10" borderId="11" xfId="64" applyFont="1" applyFill="1" applyBorder="1" applyAlignment="1">
      <alignment horizontal="center" vertical="top" wrapText="1"/>
      <protection/>
    </xf>
    <xf numFmtId="0" fontId="7" fillId="37" borderId="15" xfId="64" applyFont="1" applyFill="1" applyBorder="1" applyAlignment="1" applyProtection="1">
      <alignment vertical="top" wrapText="1" readingOrder="1"/>
      <protection locked="0"/>
    </xf>
    <xf numFmtId="166" fontId="7" fillId="37" borderId="17" xfId="64" applyNumberFormat="1" applyFont="1" applyFill="1" applyBorder="1" applyAlignment="1" applyProtection="1">
      <alignment horizontal="right" vertical="top" wrapText="1" readingOrder="1"/>
      <protection locked="0"/>
    </xf>
    <xf numFmtId="166" fontId="7" fillId="37" borderId="15" xfId="64" applyNumberFormat="1" applyFont="1" applyFill="1" applyBorder="1" applyAlignment="1" applyProtection="1">
      <alignment horizontal="right" vertical="top" wrapText="1" readingOrder="1"/>
      <protection locked="0"/>
    </xf>
    <xf numFmtId="166" fontId="67" fillId="37" borderId="15" xfId="64" applyNumberFormat="1" applyFont="1" applyFill="1" applyBorder="1" applyAlignment="1">
      <alignment horizontal="right"/>
      <protection/>
    </xf>
    <xf numFmtId="166" fontId="7" fillId="37" borderId="16" xfId="64" applyNumberFormat="1" applyFont="1" applyFill="1" applyBorder="1" applyAlignment="1" applyProtection="1">
      <alignment horizontal="right" vertical="top" wrapText="1" readingOrder="1"/>
      <protection locked="0"/>
    </xf>
    <xf numFmtId="1" fontId="39" fillId="37" borderId="14" xfId="60" applyNumberFormat="1" applyFont="1" applyFill="1" applyBorder="1" applyAlignment="1" quotePrefix="1">
      <alignment horizontal="center"/>
      <protection/>
    </xf>
    <xf numFmtId="49" fontId="64" fillId="37" borderId="14" xfId="61" applyNumberFormat="1" applyFont="1" applyFill="1" applyBorder="1" applyAlignment="1">
      <alignment horizontal="center"/>
      <protection/>
    </xf>
    <xf numFmtId="0" fontId="33" fillId="37" borderId="0" xfId="64" applyFont="1" applyFill="1">
      <alignment/>
      <protection/>
    </xf>
    <xf numFmtId="0" fontId="60" fillId="0" borderId="0" xfId="0" applyFont="1" applyAlignment="1">
      <alignment horizontal="left"/>
    </xf>
    <xf numFmtId="44" fontId="68" fillId="0" borderId="0" xfId="46" applyFont="1" applyAlignment="1">
      <alignment/>
    </xf>
    <xf numFmtId="0" fontId="68" fillId="0" borderId="0" xfId="0" applyFont="1" applyAlignment="1">
      <alignment horizontal="left" indent="1"/>
    </xf>
    <xf numFmtId="0" fontId="68" fillId="0" borderId="0" xfId="0" applyFont="1" applyFill="1" applyAlignment="1">
      <alignment horizontal="right" indent="1"/>
    </xf>
    <xf numFmtId="0" fontId="60" fillId="0" borderId="0" xfId="0" applyFont="1" applyAlignment="1">
      <alignment/>
    </xf>
    <xf numFmtId="0" fontId="64" fillId="0" borderId="0" xfId="0" applyFont="1" applyBorder="1" applyAlignment="1">
      <alignment horizontal="right"/>
    </xf>
    <xf numFmtId="0" fontId="60" fillId="0" borderId="0" xfId="0" applyFont="1" applyAlignment="1" applyProtection="1">
      <alignment horizontal="left"/>
      <protection locked="0"/>
    </xf>
    <xf numFmtId="0" fontId="0" fillId="0" borderId="0" xfId="0" applyAlignment="1">
      <alignment horizontal="left" wrapText="1"/>
    </xf>
    <xf numFmtId="0" fontId="0" fillId="0" borderId="0" xfId="0" applyAlignment="1">
      <alignment horizontal="left" wrapText="1" indent="1"/>
    </xf>
    <xf numFmtId="0" fontId="60" fillId="0" borderId="0" xfId="0" applyFont="1" applyAlignment="1">
      <alignment horizontal="center"/>
    </xf>
    <xf numFmtId="0" fontId="60" fillId="0" borderId="0" xfId="0" applyFont="1" applyAlignment="1">
      <alignment horizontal="left" vertical="top" wrapText="1"/>
    </xf>
    <xf numFmtId="0" fontId="60" fillId="0" borderId="0" xfId="0" applyFont="1" applyAlignment="1">
      <alignment horizontal="left" wrapText="1"/>
    </xf>
    <xf numFmtId="0" fontId="60" fillId="0" borderId="0" xfId="0" applyFont="1" applyAlignment="1">
      <alignment horizontal="left"/>
    </xf>
    <xf numFmtId="0" fontId="67" fillId="0" borderId="26" xfId="0" applyFont="1" applyBorder="1" applyAlignment="1" applyProtection="1">
      <alignment horizontal="left" wrapText="1"/>
      <protection locked="0"/>
    </xf>
    <xf numFmtId="0" fontId="67" fillId="0" borderId="21" xfId="0" applyFont="1" applyBorder="1" applyAlignment="1" applyProtection="1">
      <alignment horizontal="left" wrapText="1"/>
      <protection locked="0"/>
    </xf>
    <xf numFmtId="44" fontId="67" fillId="0" borderId="26" xfId="46" applyFont="1" applyBorder="1" applyAlignment="1" applyProtection="1">
      <alignment horizontal="center"/>
      <protection locked="0"/>
    </xf>
    <xf numFmtId="44" fontId="67" fillId="0" borderId="21" xfId="46" applyFont="1" applyBorder="1" applyAlignment="1" applyProtection="1">
      <alignment horizontal="center"/>
      <protection locked="0"/>
    </xf>
    <xf numFmtId="10" fontId="0" fillId="0" borderId="0" xfId="67" applyNumberFormat="1" applyFont="1" applyAlignment="1" applyProtection="1">
      <alignment horizontal="left" vertical="top" wrapText="1"/>
      <protection locked="0"/>
    </xf>
    <xf numFmtId="0" fontId="60" fillId="0" borderId="11" xfId="0" applyFont="1" applyBorder="1" applyAlignment="1">
      <alignment horizontal="center"/>
    </xf>
    <xf numFmtId="0" fontId="65" fillId="0" borderId="26" xfId="0" applyFont="1" applyFill="1" applyBorder="1" applyAlignment="1">
      <alignment horizontal="center" wrapText="1"/>
    </xf>
    <xf numFmtId="0" fontId="65" fillId="0" borderId="21" xfId="0" applyFont="1" applyFill="1" applyBorder="1" applyAlignment="1">
      <alignment horizontal="center" wrapText="1"/>
    </xf>
    <xf numFmtId="0" fontId="66" fillId="0" borderId="26" xfId="0" applyFont="1" applyBorder="1" applyAlignment="1">
      <alignment horizontal="right"/>
    </xf>
    <xf numFmtId="0" fontId="66" fillId="0" borderId="21" xfId="0" applyFont="1" applyBorder="1" applyAlignment="1">
      <alignment horizontal="right"/>
    </xf>
    <xf numFmtId="44" fontId="66" fillId="0" borderId="26" xfId="46" applyFont="1" applyBorder="1" applyAlignment="1" applyProtection="1">
      <alignment horizontal="center"/>
      <protection/>
    </xf>
    <xf numFmtId="44" fontId="66" fillId="0" borderId="21" xfId="46" applyFont="1" applyBorder="1" applyAlignment="1" applyProtection="1">
      <alignment horizontal="center"/>
      <protection/>
    </xf>
    <xf numFmtId="0" fontId="65" fillId="0" borderId="0" xfId="0" applyFont="1" applyAlignment="1" applyProtection="1">
      <alignment horizontal="left" vertical="top" wrapText="1"/>
      <protection locked="0"/>
    </xf>
    <xf numFmtId="0" fontId="67" fillId="0" borderId="0" xfId="0" applyFont="1" applyAlignment="1" applyProtection="1">
      <alignment horizontal="left" vertical="top" wrapText="1"/>
      <protection locked="0"/>
    </xf>
    <xf numFmtId="44" fontId="68" fillId="0" borderId="27" xfId="0" applyNumberFormat="1"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FY%2013-14\Budget\Title%20I\24101%20FY13-14%20Title%20I%20FINAL%20and%20Carryover%20Award%20Mail%20Merge%20(3)%20MAIL%20MERGE%201.22.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FY%2013-14\Budget\Title%20I\24101%20FY13-14%20Title%20I%20FINAL%20and%20Carryover%20Award%20Mail%20Merge%20(3)%20MAIL%20MERGE%201.16.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ExpenditureStatewideSummar"/>
      <sheetName val="Contacts"/>
      <sheetName val="District Names"/>
      <sheetName val="Sheet1"/>
    </sheetNames>
    <sheetDataSet>
      <sheetData sheetId="1">
        <row r="2">
          <cell r="A2" t="str">
            <v>01015013</v>
          </cell>
          <cell r="B2" t="str">
            <v>Academia de Lengua y Cultura</v>
          </cell>
          <cell r="C2" t="str">
            <v>1900 Randolph Rd., SE</v>
          </cell>
          <cell r="D2" t="str">
            <v>Albuquerque</v>
          </cell>
          <cell r="E2" t="str">
            <v>NM</v>
          </cell>
          <cell r="F2">
            <v>87106</v>
          </cell>
          <cell r="I2" t="str">
            <v>Ms.</v>
          </cell>
          <cell r="J2" t="str">
            <v>EK</v>
          </cell>
          <cell r="K2" t="str">
            <v>Corona</v>
          </cell>
          <cell r="L2" t="str">
            <v>Principal</v>
          </cell>
          <cell r="M2" t="str">
            <v>lcorona@adlyc.org</v>
          </cell>
          <cell r="O2" t="str">
            <v>Mr. </v>
          </cell>
          <cell r="P2" t="str">
            <v>Byron</v>
          </cell>
          <cell r="Q2" t="str">
            <v>Manning</v>
          </cell>
          <cell r="R2" t="str">
            <v>Business Manager</v>
          </cell>
        </row>
        <row r="3">
          <cell r="A3" t="str">
            <v>71495024</v>
          </cell>
          <cell r="B3" t="str">
            <v>Academy for Technology and the Classics</v>
          </cell>
          <cell r="C3" t="str">
            <v>74A Van NuPo Road</v>
          </cell>
          <cell r="D3" t="str">
            <v>Santa Fe</v>
          </cell>
          <cell r="E3" t="str">
            <v>NM</v>
          </cell>
          <cell r="F3">
            <v>87508</v>
          </cell>
          <cell r="G3" t="str">
            <v>(505) 473-4282</v>
          </cell>
          <cell r="H3" t="str">
            <v>(505) 467-6513</v>
          </cell>
          <cell r="I3" t="str">
            <v>Ms.</v>
          </cell>
          <cell r="J3" t="str">
            <v>Susan</v>
          </cell>
          <cell r="K3" t="str">
            <v>Lumley</v>
          </cell>
          <cell r="L3" t="str">
            <v>Principal</v>
          </cell>
          <cell r="M3" t="str">
            <v>slumley@sfps.info</v>
          </cell>
          <cell r="N3" t="str">
            <v>(505) 473-4282, ext. 224</v>
          </cell>
          <cell r="O3" t="str">
            <v>Mr.</v>
          </cell>
          <cell r="P3" t="str">
            <v>Larry</v>
          </cell>
          <cell r="Q3" t="str">
            <v>Mirabal</v>
          </cell>
          <cell r="R3" t="str">
            <v>Interim Business Manager</v>
          </cell>
        </row>
        <row r="4">
          <cell r="A4" t="str">
            <v>523-001</v>
          </cell>
          <cell r="B4" t="str">
            <v>Academy of Trades and Technology</v>
          </cell>
          <cell r="C4" t="str">
            <v>2551 Karsten Ct., SE</v>
          </cell>
          <cell r="D4" t="str">
            <v>Albuquerque</v>
          </cell>
          <cell r="E4" t="str">
            <v>NM</v>
          </cell>
          <cell r="F4">
            <v>87102</v>
          </cell>
          <cell r="G4" t="str">
            <v>(505) 765-5517</v>
          </cell>
          <cell r="H4" t="str">
            <v>(505) 244-0341</v>
          </cell>
          <cell r="I4" t="str">
            <v>Mr.</v>
          </cell>
          <cell r="J4" t="str">
            <v>Christopher</v>
          </cell>
          <cell r="K4" t="str">
            <v>Hotchkiss</v>
          </cell>
          <cell r="L4" t="str">
            <v>Principal</v>
          </cell>
          <cell r="M4" t="str">
            <v>chotchkiss@atths.com</v>
          </cell>
          <cell r="N4" t="str">
            <v>(505) 515-2514</v>
          </cell>
          <cell r="O4" t="str">
            <v>Mr.</v>
          </cell>
          <cell r="P4" t="str">
            <v>Alfred</v>
          </cell>
          <cell r="Q4" t="str">
            <v>Martinez</v>
          </cell>
          <cell r="R4" t="str">
            <v>Business Manager</v>
          </cell>
        </row>
        <row r="5">
          <cell r="A5" t="str">
            <v>522-001</v>
          </cell>
          <cell r="B5" t="str">
            <v>ACE Leadership High School</v>
          </cell>
          <cell r="C5" t="str">
            <v>800-B 20th St., NW</v>
          </cell>
          <cell r="D5" t="str">
            <v>Albuquerque</v>
          </cell>
          <cell r="E5" t="str">
            <v>NM</v>
          </cell>
          <cell r="F5">
            <v>87104</v>
          </cell>
          <cell r="G5" t="str">
            <v>(505) 242-4733</v>
          </cell>
          <cell r="H5" t="str">
            <v>(505) 242-0222</v>
          </cell>
          <cell r="I5" t="str">
            <v>Ms.</v>
          </cell>
          <cell r="J5" t="str">
            <v>Tori</v>
          </cell>
          <cell r="K5" t="str">
            <v>Stephens-Shauger</v>
          </cell>
          <cell r="L5" t="str">
            <v>Principal</v>
          </cell>
          <cell r="M5" t="str">
            <v>tori@aceleadership.org</v>
          </cell>
          <cell r="N5" t="str">
            <v>(505) 242-4733</v>
          </cell>
          <cell r="O5" t="str">
            <v>Mr.</v>
          </cell>
          <cell r="P5" t="str">
            <v>David</v>
          </cell>
          <cell r="Q5" t="str">
            <v>Vigil</v>
          </cell>
          <cell r="R5" t="str">
            <v>Finance Director</v>
          </cell>
        </row>
        <row r="6">
          <cell r="A6" t="str">
            <v>524-001</v>
          </cell>
          <cell r="B6" t="str">
            <v>AIMS @ UNM</v>
          </cell>
          <cell r="C6" t="str">
            <v>933 Bradbury, SE</v>
          </cell>
          <cell r="D6" t="str">
            <v>Albuquerque</v>
          </cell>
          <cell r="E6" t="str">
            <v>NM</v>
          </cell>
          <cell r="F6">
            <v>87106</v>
          </cell>
          <cell r="G6" t="str">
            <v>(505) 559-4249</v>
          </cell>
          <cell r="H6" t="str">
            <v>(505) 243-9235</v>
          </cell>
          <cell r="I6" t="str">
            <v>Ms.</v>
          </cell>
          <cell r="J6" t="str">
            <v>Kathy</v>
          </cell>
          <cell r="K6" t="str">
            <v>Sandoval-Snider</v>
          </cell>
          <cell r="L6" t="str">
            <v>Director</v>
          </cell>
          <cell r="M6" t="str">
            <v>ksandoval@aims-unm.org</v>
          </cell>
          <cell r="N6" t="str">
            <v>(505) 559-4249</v>
          </cell>
          <cell r="O6" t="str">
            <v>Ms.</v>
          </cell>
          <cell r="P6" t="str">
            <v>Jolene</v>
          </cell>
          <cell r="Q6" t="str">
            <v>Jaramillo</v>
          </cell>
          <cell r="R6" t="str">
            <v>Business Manager</v>
          </cell>
        </row>
        <row r="7">
          <cell r="A7" t="str">
            <v>516-001</v>
          </cell>
          <cell r="B7" t="str">
            <v>ABQ School of Excellance</v>
          </cell>
          <cell r="C7" t="str">
            <v>13201 Lomas Blvd., NE</v>
          </cell>
          <cell r="D7" t="str">
            <v>Albuquerque</v>
          </cell>
          <cell r="E7" t="str">
            <v>NM</v>
          </cell>
          <cell r="F7">
            <v>87112</v>
          </cell>
          <cell r="G7" t="str">
            <v>(505) 312-7703</v>
          </cell>
          <cell r="H7" t="str">
            <v>(505) 312-7712</v>
          </cell>
          <cell r="I7" t="str">
            <v>Mr.</v>
          </cell>
          <cell r="J7" t="str">
            <v>Salih</v>
          </cell>
          <cell r="K7" t="str">
            <v>Aykac</v>
          </cell>
          <cell r="L7" t="str">
            <v>Director</v>
          </cell>
          <cell r="M7" t="str">
            <v>say@abqse.org</v>
          </cell>
          <cell r="N7" t="str">
            <v>(505) 312-7711</v>
          </cell>
          <cell r="O7" t="str">
            <v>Mr. </v>
          </cell>
          <cell r="P7" t="str">
            <v>Sean </v>
          </cell>
          <cell r="Q7" t="str">
            <v>Fry</v>
          </cell>
          <cell r="R7" t="str">
            <v>Business Manager</v>
          </cell>
        </row>
        <row r="8">
          <cell r="A8" t="str">
            <v>517-001</v>
          </cell>
          <cell r="B8" t="str">
            <v>ABQ Sign Language Academy (The)</v>
          </cell>
          <cell r="C8" t="str">
            <v>620 Lomas Blvd., NW</v>
          </cell>
          <cell r="D8" t="str">
            <v>Albuquerque</v>
          </cell>
          <cell r="E8" t="str">
            <v>NM</v>
          </cell>
          <cell r="F8">
            <v>87102</v>
          </cell>
          <cell r="G8" t="str">
            <v>(505) 247-1701</v>
          </cell>
          <cell r="H8" t="str">
            <v>(505) 247-1704</v>
          </cell>
          <cell r="I8" t="str">
            <v>Mr.</v>
          </cell>
          <cell r="J8" t="str">
            <v>Raphael</v>
          </cell>
          <cell r="K8" t="str">
            <v>Martinez</v>
          </cell>
          <cell r="L8" t="str">
            <v>Principal</v>
          </cell>
          <cell r="M8" t="str">
            <v>rafem@aslacademy.com</v>
          </cell>
          <cell r="N8" t="str">
            <v>(505) 247-1701</v>
          </cell>
          <cell r="O8" t="str">
            <v>Ms.</v>
          </cell>
          <cell r="P8" t="str">
            <v>Jolene</v>
          </cell>
          <cell r="Q8" t="str">
            <v>Jaramillo</v>
          </cell>
          <cell r="R8" t="str">
            <v>Business Manager</v>
          </cell>
        </row>
        <row r="9">
          <cell r="A9" t="str">
            <v>01015016</v>
          </cell>
          <cell r="B9" t="str">
            <v>ABQ Talent Development Secondary Charter School</v>
          </cell>
          <cell r="C9" t="str">
            <v>1800 Atrisco Road, NW</v>
          </cell>
          <cell r="D9" t="str">
            <v>Albuquerque</v>
          </cell>
          <cell r="E9" t="str">
            <v>NM</v>
          </cell>
          <cell r="F9">
            <v>87114</v>
          </cell>
          <cell r="G9" t="str">
            <v>(505) 503-2465</v>
          </cell>
          <cell r="H9" t="str">
            <v>(505) 831-7031</v>
          </cell>
          <cell r="I9" t="str">
            <v>Ms.</v>
          </cell>
          <cell r="J9" t="str">
            <v>Rommie</v>
          </cell>
          <cell r="K9" t="str">
            <v>Compher</v>
          </cell>
          <cell r="L9" t="str">
            <v>Principal</v>
          </cell>
          <cell r="M9" t="str">
            <v>rcompher@atdscs.org</v>
          </cell>
          <cell r="N9" t="str">
            <v>(505) 503-2465</v>
          </cell>
          <cell r="O9" t="str">
            <v>Ms.</v>
          </cell>
          <cell r="P9" t="str">
            <v>Chandra</v>
          </cell>
          <cell r="Q9" t="str">
            <v>McCray</v>
          </cell>
          <cell r="R9" t="str">
            <v>Business Manager</v>
          </cell>
        </row>
        <row r="10">
          <cell r="A10" t="str">
            <v>532-001</v>
          </cell>
          <cell r="B10" t="str">
            <v>Aldo Leopold High School</v>
          </cell>
          <cell r="C10" t="str">
            <v>1422 Hwy 180 E.</v>
          </cell>
          <cell r="D10" t="str">
            <v>Silver City</v>
          </cell>
          <cell r="E10" t="str">
            <v>NM</v>
          </cell>
          <cell r="F10">
            <v>88061</v>
          </cell>
          <cell r="G10" t="str">
            <v>(575) 538-2547</v>
          </cell>
          <cell r="H10" t="str">
            <v>(575) 388-4970</v>
          </cell>
          <cell r="I10" t="str">
            <v>Mr.</v>
          </cell>
          <cell r="J10" t="str">
            <v>Eric</v>
          </cell>
          <cell r="K10" t="str">
            <v>Ahner</v>
          </cell>
          <cell r="L10" t="str">
            <v>Director</v>
          </cell>
          <cell r="M10" t="str">
            <v>eahner@aldohs.org</v>
          </cell>
          <cell r="N10" t="str">
            <v>(575) 538-2547</v>
          </cell>
          <cell r="O10" t="str">
            <v>Mr.</v>
          </cell>
          <cell r="P10" t="str">
            <v>Harry</v>
          </cell>
          <cell r="Q10" t="str">
            <v>Browne</v>
          </cell>
          <cell r="R10" t="str">
            <v>Business Manager</v>
          </cell>
        </row>
        <row r="11">
          <cell r="A11" t="str">
            <v>01015116</v>
          </cell>
          <cell r="B11" t="str">
            <v>Alice King Community School (The)</v>
          </cell>
          <cell r="C11" t="str">
            <v>1905 Mountain Rd., NW</v>
          </cell>
          <cell r="D11" t="str">
            <v>Albuquerque</v>
          </cell>
          <cell r="E11" t="str">
            <v>NM</v>
          </cell>
          <cell r="F11">
            <v>87104</v>
          </cell>
          <cell r="G11" t="str">
            <v>(505) 344-0746</v>
          </cell>
          <cell r="H11" t="str">
            <v>(505) 344-0789</v>
          </cell>
          <cell r="I11" t="str">
            <v>Ms. </v>
          </cell>
          <cell r="J11" t="str">
            <v>Connie</v>
          </cell>
          <cell r="K11" t="str">
            <v>Chene</v>
          </cell>
          <cell r="L11" t="str">
            <v>Charter Representative</v>
          </cell>
          <cell r="M11" t="str">
            <v>connie@akcs.org</v>
          </cell>
          <cell r="N11" t="str">
            <v>(505) 344-0746</v>
          </cell>
          <cell r="O11" t="str">
            <v>Ms.</v>
          </cell>
          <cell r="P11" t="str">
            <v>Rhonda</v>
          </cell>
          <cell r="Q11" t="str">
            <v>Cordova</v>
          </cell>
          <cell r="R11" t="str">
            <v>Business Manager</v>
          </cell>
        </row>
        <row r="12">
          <cell r="A12" t="str">
            <v>511-001</v>
          </cell>
          <cell r="B12" t="str">
            <v>Alma d' arte Charter High School</v>
          </cell>
          <cell r="C12" t="str">
            <v>402 W. Court Avenue</v>
          </cell>
          <cell r="D12" t="str">
            <v>Las Cruces</v>
          </cell>
          <cell r="E12" t="str">
            <v>NM</v>
          </cell>
          <cell r="F12">
            <v>88005</v>
          </cell>
          <cell r="G12" t="str">
            <v>(575) 541-0145</v>
          </cell>
          <cell r="H12" t="str">
            <v>(575) 527-5329</v>
          </cell>
          <cell r="I12" t="str">
            <v>Mr.</v>
          </cell>
          <cell r="J12" t="str">
            <v>Mark</v>
          </cell>
          <cell r="K12" t="str">
            <v>Hartshorne</v>
          </cell>
          <cell r="L12" t="str">
            <v>Principal</v>
          </cell>
          <cell r="M12" t="str">
            <v>mhartshorne@almadarte.org</v>
          </cell>
          <cell r="N12" t="str">
            <v>(575) 541-0145</v>
          </cell>
          <cell r="O12" t="str">
            <v>Ms.</v>
          </cell>
          <cell r="P12" t="str">
            <v>Juliette</v>
          </cell>
          <cell r="Q12" t="str">
            <v>Sanchez</v>
          </cell>
          <cell r="R12" t="str">
            <v>Business Manager</v>
          </cell>
        </row>
        <row r="13">
          <cell r="A13" t="str">
            <v>525-001</v>
          </cell>
          <cell r="B13" t="str">
            <v>Amy Biehl Charter High School</v>
          </cell>
          <cell r="C13" t="str">
            <v>123 4th Street, SW</v>
          </cell>
          <cell r="D13" t="str">
            <v>Albuquerque</v>
          </cell>
          <cell r="E13" t="str">
            <v>NM</v>
          </cell>
          <cell r="F13">
            <v>87102</v>
          </cell>
          <cell r="G13" t="str">
            <v>(505) 299-9409</v>
          </cell>
          <cell r="H13" t="str">
            <v>(505) 299-9493</v>
          </cell>
          <cell r="I13" t="str">
            <v>Mr.</v>
          </cell>
          <cell r="J13" t="str">
            <v>Mike</v>
          </cell>
          <cell r="K13" t="str">
            <v>May</v>
          </cell>
          <cell r="L13" t="str">
            <v>Executive Director</v>
          </cell>
          <cell r="M13" t="str">
            <v>mmay@amybiehlhighschool.org</v>
          </cell>
          <cell r="N13" t="str">
            <v>(505) 468-0606</v>
          </cell>
          <cell r="O13" t="str">
            <v>Ms.</v>
          </cell>
          <cell r="P13" t="str">
            <v>Betty</v>
          </cell>
          <cell r="Q13" t="str">
            <v>Seeley</v>
          </cell>
          <cell r="R13" t="str">
            <v>Finance Director</v>
          </cell>
        </row>
        <row r="14">
          <cell r="A14">
            <v>76555006</v>
          </cell>
          <cell r="B14" t="str">
            <v>Anansi Charter School</v>
          </cell>
          <cell r="C14" t="str">
            <v>P.O. Box 1709</v>
          </cell>
          <cell r="D14" t="str">
            <v>El Prado</v>
          </cell>
          <cell r="E14" t="str">
            <v>NM</v>
          </cell>
          <cell r="F14">
            <v>87529</v>
          </cell>
          <cell r="G14" t="str">
            <v>(505) 776-2256</v>
          </cell>
          <cell r="H14" t="str">
            <v>(505) 776-5561</v>
          </cell>
          <cell r="I14" t="str">
            <v>Ms.</v>
          </cell>
          <cell r="J14" t="str">
            <v>Michele</v>
          </cell>
          <cell r="K14" t="str">
            <v>Hunt</v>
          </cell>
          <cell r="L14" t="str">
            <v>Director</v>
          </cell>
          <cell r="M14" t="str">
            <v>mhunt@acstaos.org</v>
          </cell>
          <cell r="N14" t="str">
            <v>(575) 776-2256</v>
          </cell>
          <cell r="O14" t="str">
            <v>Mr.</v>
          </cell>
          <cell r="P14" t="str">
            <v>Domingo</v>
          </cell>
          <cell r="Q14" t="str">
            <v>Sanchez III</v>
          </cell>
          <cell r="R14" t="str">
            <v>Business Manager</v>
          </cell>
        </row>
        <row r="15">
          <cell r="A15" t="str">
            <v>019-011</v>
          </cell>
          <cell r="B15" t="str">
            <v>Anthony Charter School</v>
          </cell>
          <cell r="C15" t="str">
            <v>780 Landers Rd.</v>
          </cell>
          <cell r="D15" t="str">
            <v>Anthony</v>
          </cell>
          <cell r="E15" t="str">
            <v>NM</v>
          </cell>
          <cell r="F15">
            <v>88021</v>
          </cell>
          <cell r="G15" t="str">
            <v>(575) 882-0600</v>
          </cell>
          <cell r="H15" t="str">
            <v>(575) 882-0603</v>
          </cell>
          <cell r="I15" t="str">
            <v>Ms.</v>
          </cell>
          <cell r="J15" t="str">
            <v>Colleen</v>
          </cell>
          <cell r="K15" t="str">
            <v>Adolph</v>
          </cell>
          <cell r="L15" t="str">
            <v>Head Administrator</v>
          </cell>
          <cell r="M15" t="str">
            <v>director@anthonycharterschool.k12.nm.us</v>
          </cell>
          <cell r="N15" t="str">
            <v>(575) 882-0600</v>
          </cell>
          <cell r="O15" t="str">
            <v>Ms.</v>
          </cell>
          <cell r="P15" t="str">
            <v>Ruby</v>
          </cell>
          <cell r="Q15" t="str">
            <v>Chavez</v>
          </cell>
          <cell r="R15" t="str">
            <v>Business Manager</v>
          </cell>
        </row>
        <row r="16">
          <cell r="A16" t="str">
            <v>520-001</v>
          </cell>
          <cell r="B16" t="str">
            <v>ASK Academy (The) </v>
          </cell>
          <cell r="C16" t="str">
            <v>1380 Rio Rancho Blvd #361</v>
          </cell>
          <cell r="D16" t="str">
            <v>Rio Rancho</v>
          </cell>
          <cell r="E16" t="str">
            <v>NM</v>
          </cell>
          <cell r="F16">
            <v>87124</v>
          </cell>
          <cell r="G16" t="str">
            <v>(505) 891-0757</v>
          </cell>
          <cell r="H16" t="str">
            <v>(505) 891-2115</v>
          </cell>
          <cell r="I16" t="str">
            <v>Ms.</v>
          </cell>
          <cell r="J16" t="str">
            <v>Pamela </v>
          </cell>
          <cell r="K16" t="str">
            <v>Correa</v>
          </cell>
          <cell r="L16" t="str">
            <v>Charter Representative</v>
          </cell>
          <cell r="M16" t="str">
            <v>pcorrea@theaskacademy.org</v>
          </cell>
          <cell r="N16" t="str">
            <v>(505) 891-0757</v>
          </cell>
          <cell r="O16" t="str">
            <v>Mr. </v>
          </cell>
          <cell r="P16" t="str">
            <v>Michael</v>
          </cell>
          <cell r="Q16" t="str">
            <v>Vigil</v>
          </cell>
          <cell r="R16" t="str">
            <v>Business Manager</v>
          </cell>
        </row>
        <row r="17">
          <cell r="A17" t="str">
            <v>01015007</v>
          </cell>
          <cell r="B17" t="str">
            <v>Bataan Military Academy</v>
          </cell>
          <cell r="C17" t="str">
            <v>8001 Mountain Road Place, NE</v>
          </cell>
          <cell r="D17" t="str">
            <v>Albuquerque</v>
          </cell>
          <cell r="E17" t="str">
            <v>NM</v>
          </cell>
          <cell r="F17">
            <v>87110</v>
          </cell>
          <cell r="G17" t="str">
            <v>(505) 292-5588</v>
          </cell>
          <cell r="H17" t="str">
            <v>(505) 232-3230</v>
          </cell>
          <cell r="I17" t="str">
            <v>Mr. </v>
          </cell>
          <cell r="J17" t="str">
            <v>Manuel</v>
          </cell>
          <cell r="K17" t="str">
            <v>Alzaga</v>
          </cell>
          <cell r="L17" t="str">
            <v>Principal</v>
          </cell>
          <cell r="M17" t="str">
            <v>malzaga@bataanmilitaryacademy.org</v>
          </cell>
          <cell r="N17" t="str">
            <v>(505) 292-5588</v>
          </cell>
          <cell r="O17" t="str">
            <v>Ms.</v>
          </cell>
          <cell r="P17" t="str">
            <v>Chandra</v>
          </cell>
          <cell r="Q17" t="str">
            <v>McCray</v>
          </cell>
          <cell r="R17" t="str">
            <v>Business Manager</v>
          </cell>
        </row>
        <row r="18">
          <cell r="A18">
            <v>55395018</v>
          </cell>
          <cell r="B18" t="str">
            <v>Cariños de Los Niños</v>
          </cell>
          <cell r="C18" t="str">
            <v>P.O. Box 130</v>
          </cell>
          <cell r="D18" t="str">
            <v>Espanola</v>
          </cell>
          <cell r="E18" t="str">
            <v>NM</v>
          </cell>
          <cell r="F18">
            <v>87532</v>
          </cell>
          <cell r="G18" t="str">
            <v>(505) 753-1128</v>
          </cell>
          <cell r="H18" t="str">
            <v>(505) 753-1130</v>
          </cell>
          <cell r="I18" t="str">
            <v>Mr. </v>
          </cell>
          <cell r="J18" t="str">
            <v>Vernon</v>
          </cell>
          <cell r="K18" t="str">
            <v>Jaramillo</v>
          </cell>
          <cell r="L18" t="str">
            <v>Chancellor</v>
          </cell>
          <cell r="M18" t="str">
            <v>vernon_jaramillo@hotmail.com</v>
          </cell>
          <cell r="N18" t="str">
            <v>(505) 753-1128</v>
          </cell>
          <cell r="O18" t="str">
            <v>Mr.</v>
          </cell>
          <cell r="P18" t="str">
            <v>Michael</v>
          </cell>
          <cell r="Q18" t="str">
            <v>Vigil</v>
          </cell>
          <cell r="R18" t="str">
            <v>Business Manager</v>
          </cell>
        </row>
        <row r="19">
          <cell r="A19" t="str">
            <v>512-001</v>
          </cell>
          <cell r="B19" t="str">
            <v>Cesar Chavez Community School</v>
          </cell>
          <cell r="C19" t="str">
            <v>1325 Palomas, SE</v>
          </cell>
          <cell r="D19" t="str">
            <v>Albuquerque</v>
          </cell>
          <cell r="E19" t="str">
            <v>NM</v>
          </cell>
          <cell r="F19">
            <v>87108</v>
          </cell>
          <cell r="G19" t="str">
            <v>(505) 877-0558</v>
          </cell>
          <cell r="H19" t="str">
            <v>(505) 242-1466</v>
          </cell>
          <cell r="I19" t="str">
            <v>Ms.</v>
          </cell>
          <cell r="J19" t="str">
            <v>Caryl</v>
          </cell>
          <cell r="K19" t="str">
            <v>Thomas</v>
          </cell>
          <cell r="L19" t="str">
            <v>Principal</v>
          </cell>
          <cell r="M19" t="str">
            <v>cthomas@cesarchavezcharter.net</v>
          </cell>
          <cell r="N19" t="str">
            <v>(505) 877-0558, ext. 104</v>
          </cell>
          <cell r="O19" t="str">
            <v>Ms.</v>
          </cell>
          <cell r="P19" t="str">
            <v>Deborah</v>
          </cell>
          <cell r="Q19" t="str">
            <v>Albrycht</v>
          </cell>
          <cell r="R19" t="str">
            <v>Business Manager</v>
          </cell>
        </row>
        <row r="20">
          <cell r="A20" t="str">
            <v>01015118</v>
          </cell>
          <cell r="B20" t="str">
            <v>Christine Duncan's Heritage Academy</v>
          </cell>
          <cell r="C20" t="str">
            <v>1900 Atrisco Dr., NW</v>
          </cell>
          <cell r="D20" t="str">
            <v>Albuquerque</v>
          </cell>
          <cell r="E20" t="str">
            <v>NM</v>
          </cell>
          <cell r="F20">
            <v>87120</v>
          </cell>
          <cell r="G20" t="str">
            <v>(505) 839-4971</v>
          </cell>
          <cell r="H20" t="str">
            <v>(505) 831-9027</v>
          </cell>
          <cell r="I20" t="str">
            <v>Mr.</v>
          </cell>
          <cell r="J20" t="str">
            <v>Jesus</v>
          </cell>
          <cell r="K20" t="str">
            <v>Moncada</v>
          </cell>
          <cell r="L20" t="str">
            <v>Principal</v>
          </cell>
          <cell r="M20" t="str">
            <v>jmoncada@christineduncan.org</v>
          </cell>
          <cell r="N20" t="str">
            <v>(505) 839-4971</v>
          </cell>
          <cell r="O20" t="str">
            <v>Ms.</v>
          </cell>
          <cell r="P20" t="str">
            <v>Yolanda</v>
          </cell>
          <cell r="Q20" t="str">
            <v>Sanchez</v>
          </cell>
          <cell r="R20" t="str">
            <v>Business Manager</v>
          </cell>
        </row>
        <row r="21">
          <cell r="A21" t="str">
            <v>507-001</v>
          </cell>
          <cell r="B21" t="str">
            <v>Cien Aguas International School</v>
          </cell>
          <cell r="C21" t="str">
            <v>3501 Campus Blvd., NE</v>
          </cell>
          <cell r="D21" t="str">
            <v>Albuquerque</v>
          </cell>
          <cell r="E21" t="str">
            <v>NM</v>
          </cell>
          <cell r="F21">
            <v>87106</v>
          </cell>
          <cell r="G21" t="str">
            <v>(505) 255-0001</v>
          </cell>
          <cell r="H21" t="str">
            <v>(505) 255-0400</v>
          </cell>
          <cell r="I21" t="str">
            <v>Mr.</v>
          </cell>
          <cell r="J21" t="str">
            <v>Michael</v>
          </cell>
          <cell r="K21" t="str">
            <v>Rodriguez</v>
          </cell>
          <cell r="L21" t="str">
            <v>Director</v>
          </cell>
          <cell r="M21" t="str">
            <v>mrodriguez@cienaguas.org</v>
          </cell>
          <cell r="N21" t="str">
            <v>(505) 255-0001</v>
          </cell>
          <cell r="O21" t="str">
            <v>Mr. </v>
          </cell>
          <cell r="P21" t="str">
            <v>Patrick</v>
          </cell>
          <cell r="Q21" t="str">
            <v>Kelly</v>
          </cell>
          <cell r="R21" t="str">
            <v>Business Manager</v>
          </cell>
        </row>
        <row r="22">
          <cell r="A22" t="str">
            <v>541-001</v>
          </cell>
          <cell r="B22" t="str">
            <v>Coral Community Charter</v>
          </cell>
          <cell r="C22" t="str">
            <v>4261 Balloon Park Rd., NE</v>
          </cell>
          <cell r="D22" t="str">
            <v>Albuquerque</v>
          </cell>
          <cell r="E22" t="str">
            <v>NM</v>
          </cell>
          <cell r="F22">
            <v>87109</v>
          </cell>
          <cell r="G22" t="str">
            <v>(505) 292-6725</v>
          </cell>
          <cell r="I22" t="str">
            <v>Ms.</v>
          </cell>
          <cell r="J22" t="str">
            <v>Donna </v>
          </cell>
          <cell r="K22" t="str">
            <v>Eldredge</v>
          </cell>
          <cell r="L22" t="str">
            <v>Head Administrator</v>
          </cell>
          <cell r="M22" t="str">
            <v>dleldredge@coralcharter.com</v>
          </cell>
          <cell r="N22" t="str">
            <v>(505) 292-6725</v>
          </cell>
          <cell r="O22" t="str">
            <v>Ms.</v>
          </cell>
          <cell r="P22" t="str">
            <v>Angie</v>
          </cell>
          <cell r="Q22" t="str">
            <v>Lerner</v>
          </cell>
          <cell r="R22" t="str">
            <v>Business Manager</v>
          </cell>
        </row>
        <row r="23">
          <cell r="A23" t="str">
            <v>01015028</v>
          </cell>
          <cell r="B23" t="str">
            <v>Corrales International School</v>
          </cell>
          <cell r="C23" t="str">
            <v>3821 Singer Blvd., NE</v>
          </cell>
          <cell r="D23" t="str">
            <v>Albuquerque</v>
          </cell>
          <cell r="E23" t="str">
            <v>NM</v>
          </cell>
          <cell r="F23">
            <v>87109</v>
          </cell>
          <cell r="G23" t="str">
            <v>(505) 344-9733</v>
          </cell>
          <cell r="H23" t="str">
            <v>(505) 338-1409</v>
          </cell>
          <cell r="I23" t="str">
            <v>Dr.</v>
          </cell>
          <cell r="J23" t="str">
            <v>Elsy</v>
          </cell>
          <cell r="K23" t="str">
            <v>Diaz</v>
          </cell>
          <cell r="L23" t="str">
            <v>Head of School</v>
          </cell>
          <cell r="M23" t="str">
            <v>diaz@corralesis.org</v>
          </cell>
          <cell r="N23" t="str">
            <v>(505) 344-9733</v>
          </cell>
          <cell r="O23" t="str">
            <v>Ms.</v>
          </cell>
          <cell r="P23" t="str">
            <v>Diane</v>
          </cell>
          <cell r="Q23" t="str">
            <v>Gunn Miles</v>
          </cell>
          <cell r="R23" t="str">
            <v>Business Manager</v>
          </cell>
        </row>
        <row r="24">
          <cell r="A24" t="str">
            <v>502-001</v>
          </cell>
          <cell r="B24" t="str">
            <v>Cottonwood Classical Preparatory School</v>
          </cell>
          <cell r="C24" t="str">
            <v>7801 Jefferson Dr., NE</v>
          </cell>
          <cell r="D24" t="str">
            <v>Albuquerque</v>
          </cell>
          <cell r="E24" t="str">
            <v>NM</v>
          </cell>
          <cell r="F24">
            <v>87109</v>
          </cell>
          <cell r="G24" t="str">
            <v>(505) 998-1021</v>
          </cell>
          <cell r="H24" t="str">
            <v>(505) 345-6397</v>
          </cell>
          <cell r="I24" t="str">
            <v>Mr.</v>
          </cell>
          <cell r="J24" t="str">
            <v>Sam</v>
          </cell>
          <cell r="K24" t="str">
            <v>Obenshain</v>
          </cell>
          <cell r="L24" t="str">
            <v>Executive Director</v>
          </cell>
          <cell r="M24" t="str">
            <v>sam.obenshain@cottonwoodclassical.org</v>
          </cell>
          <cell r="N24" t="str">
            <v>(505) 998-1021</v>
          </cell>
          <cell r="O24" t="str">
            <v>Mr.</v>
          </cell>
          <cell r="P24" t="str">
            <v>Michael</v>
          </cell>
          <cell r="Q24" t="str">
            <v>Vigil</v>
          </cell>
          <cell r="R24" t="str">
            <v>Business Manager</v>
          </cell>
        </row>
        <row r="25">
          <cell r="A25" t="str">
            <v>74535003</v>
          </cell>
          <cell r="B25" t="str">
            <v>Cottonwood Valley Charter School</v>
          </cell>
          <cell r="C25" t="str">
            <v>P.O. Box 1829</v>
          </cell>
          <cell r="D25" t="str">
            <v>Socorro</v>
          </cell>
          <cell r="E25" t="str">
            <v>NM</v>
          </cell>
          <cell r="F25">
            <v>87801</v>
          </cell>
          <cell r="G25" t="str">
            <v>(575) 838-2026</v>
          </cell>
          <cell r="H25" t="str">
            <v>(575) 838-2420</v>
          </cell>
          <cell r="I25" t="str">
            <v>Ms.</v>
          </cell>
          <cell r="J25" t="str">
            <v>Karin</v>
          </cell>
          <cell r="K25" t="str">
            <v>Williams</v>
          </cell>
          <cell r="L25" t="str">
            <v>Administrator</v>
          </cell>
          <cell r="M25" t="str">
            <v>kwilliams@cottonwoodvalley.org</v>
          </cell>
          <cell r="N25" t="str">
            <v>(575) 838-2026</v>
          </cell>
          <cell r="O25" t="str">
            <v>Ms.</v>
          </cell>
          <cell r="P25" t="str">
            <v>Mary</v>
          </cell>
          <cell r="Q25" t="str">
            <v>Cox</v>
          </cell>
          <cell r="R25" t="str">
            <v>Business Manager</v>
          </cell>
        </row>
        <row r="26">
          <cell r="A26" t="str">
            <v>513-001</v>
          </cell>
          <cell r="B26" t="str">
            <v>Creative Education Preparatory Institute #1</v>
          </cell>
          <cell r="C26" t="str">
            <v>4801 Montano NW, Suite A-2</v>
          </cell>
          <cell r="D26" t="str">
            <v>Albuquerque</v>
          </cell>
          <cell r="E26" t="str">
            <v>NM</v>
          </cell>
          <cell r="F26">
            <v>87120</v>
          </cell>
          <cell r="G26" t="str">
            <v>(505) 314-2374</v>
          </cell>
          <cell r="H26" t="str">
            <v>(505) 314-2377</v>
          </cell>
          <cell r="I26" t="str">
            <v>Mr.</v>
          </cell>
          <cell r="J26" t="str">
            <v>Jeff</v>
          </cell>
          <cell r="K26" t="str">
            <v>Arthur</v>
          </cell>
          <cell r="L26" t="str">
            <v>Program Director</v>
          </cell>
          <cell r="M26" t="str">
            <v>jarthur@cepinm.org</v>
          </cell>
          <cell r="N26" t="str">
            <v>(505) 314-2374</v>
          </cell>
          <cell r="O26" t="str">
            <v>Ms.</v>
          </cell>
          <cell r="P26" t="str">
            <v>Suzy</v>
          </cell>
          <cell r="Q26" t="str">
            <v>Sanchez</v>
          </cell>
          <cell r="R26" t="str">
            <v>Business Manager</v>
          </cell>
        </row>
        <row r="27">
          <cell r="A27" t="str">
            <v>42295006</v>
          </cell>
          <cell r="B27" t="str">
            <v>Deming Cesar Chavez Charter High School</v>
          </cell>
          <cell r="C27" t="str">
            <v>P.O. Box 1658</v>
          </cell>
          <cell r="D27" t="str">
            <v>Deming</v>
          </cell>
          <cell r="E27" t="str">
            <v>NM</v>
          </cell>
          <cell r="F27">
            <v>88031</v>
          </cell>
          <cell r="G27" t="str">
            <v>(575) 544-8404</v>
          </cell>
          <cell r="H27" t="str">
            <v>(575) 544-8755</v>
          </cell>
          <cell r="I27" t="str">
            <v>Mr.</v>
          </cell>
          <cell r="J27" t="str">
            <v>Paul</v>
          </cell>
          <cell r="K27" t="str">
            <v>Reeves</v>
          </cell>
          <cell r="L27" t="str">
            <v>Charter Representative</v>
          </cell>
          <cell r="M27" t="str">
            <v>preeves@dccchs.org</v>
          </cell>
          <cell r="N27" t="str">
            <v>(575) 544-8404</v>
          </cell>
          <cell r="O27" t="str">
            <v>Mr.</v>
          </cell>
          <cell r="P27" t="str">
            <v>Chris</v>
          </cell>
          <cell r="Q27" t="str">
            <v>Masters</v>
          </cell>
          <cell r="R27" t="str">
            <v>Business Manager</v>
          </cell>
        </row>
        <row r="28">
          <cell r="A28" t="str">
            <v>01015063</v>
          </cell>
          <cell r="B28" t="str">
            <v>Digital Arts and Technology Academy</v>
          </cell>
          <cell r="C28" t="str">
            <v>1011 Lamberton Place, NE</v>
          </cell>
          <cell r="D28" t="str">
            <v>Albuquerque</v>
          </cell>
          <cell r="E28" t="str">
            <v>NM</v>
          </cell>
          <cell r="F28">
            <v>87107</v>
          </cell>
          <cell r="G28" t="str">
            <v>(505) 341-0888</v>
          </cell>
          <cell r="H28" t="str">
            <v>(505) 341-0749</v>
          </cell>
          <cell r="I28" t="str">
            <v>Dr.</v>
          </cell>
          <cell r="J28" t="str">
            <v>Evalynne </v>
          </cell>
          <cell r="K28" t="str">
            <v>Hunemuller</v>
          </cell>
          <cell r="L28" t="str">
            <v>Chief Executive Officer</v>
          </cell>
          <cell r="M28" t="str">
            <v>evalynne.hunemuller@datacharter.org</v>
          </cell>
          <cell r="N28" t="str">
            <v>(505) 341-0888, Ext. 44</v>
          </cell>
          <cell r="O28" t="str">
            <v>Mr.</v>
          </cell>
          <cell r="P28" t="str">
            <v>Michael</v>
          </cell>
          <cell r="Q28" t="str">
            <v>Vigil</v>
          </cell>
          <cell r="R28" t="str">
            <v>Business Manager</v>
          </cell>
        </row>
        <row r="29">
          <cell r="A29" t="str">
            <v>526-001</v>
          </cell>
          <cell r="B29" t="str">
            <v>East Mountain High School</v>
          </cell>
          <cell r="C29" t="str">
            <v>P.O. Box 340</v>
          </cell>
          <cell r="D29" t="str">
            <v>Sandia Park</v>
          </cell>
          <cell r="E29" t="str">
            <v>NM</v>
          </cell>
          <cell r="F29">
            <v>87047</v>
          </cell>
          <cell r="G29" t="str">
            <v>(505) 281-7400</v>
          </cell>
          <cell r="H29" t="str">
            <v>(505) 281-4173</v>
          </cell>
          <cell r="I29" t="str">
            <v>Mr.</v>
          </cell>
          <cell r="J29" t="str">
            <v>Douglas</v>
          </cell>
          <cell r="K29" t="str">
            <v>Wine</v>
          </cell>
          <cell r="L29" t="str">
            <v>Principal</v>
          </cell>
          <cell r="M29" t="str">
            <v>dwine@eastmountainhigh.net</v>
          </cell>
          <cell r="N29" t="str">
            <v>(505) 281-7400, ext. 112</v>
          </cell>
          <cell r="O29" t="str">
            <v>Ms.</v>
          </cell>
          <cell r="P29" t="str">
            <v>Kay   </v>
          </cell>
          <cell r="Q29" t="str">
            <v>Girdner</v>
          </cell>
          <cell r="R29" t="str">
            <v>Business Manager</v>
          </cell>
        </row>
        <row r="30">
          <cell r="A30" t="str">
            <v>01015069</v>
          </cell>
          <cell r="B30" t="str">
            <v>El Camino Real Academy</v>
          </cell>
          <cell r="C30" t="str">
            <v>3713 Isleta Blvd. ,SW</v>
          </cell>
          <cell r="D30" t="str">
            <v>Albuquerque</v>
          </cell>
          <cell r="E30" t="str">
            <v>NM</v>
          </cell>
          <cell r="F30">
            <v>87105</v>
          </cell>
          <cell r="G30" t="str">
            <v>(505) 314-2212</v>
          </cell>
          <cell r="H30" t="str">
            <v>(505) 873-4200</v>
          </cell>
          <cell r="I30" t="str">
            <v>Ms.</v>
          </cell>
          <cell r="J30" t="str">
            <v>Paym</v>
          </cell>
          <cell r="K30" t="str">
            <v>Greene</v>
          </cell>
          <cell r="L30" t="str">
            <v>Principal</v>
          </cell>
          <cell r="M30" t="str">
            <v>paym.greene.ecra@gaggle.net</v>
          </cell>
          <cell r="N30" t="str">
            <v>(505) 314-2212</v>
          </cell>
          <cell r="O30" t="str">
            <v>Ms.</v>
          </cell>
          <cell r="P30" t="str">
            <v>Mary</v>
          </cell>
          <cell r="Q30" t="str">
            <v>Scofield</v>
          </cell>
          <cell r="R30" t="str">
            <v>Business Manager</v>
          </cell>
        </row>
        <row r="31">
          <cell r="A31" t="str">
            <v>550-001</v>
          </cell>
          <cell r="B31" t="str">
            <v>Estancia Valley Classical Academy</v>
          </cell>
          <cell r="C31" t="str">
            <v>P.O. Box 2340</v>
          </cell>
          <cell r="D31" t="str">
            <v>Moriarty</v>
          </cell>
          <cell r="E31" t="str">
            <v>NM</v>
          </cell>
          <cell r="F31">
            <v>87035</v>
          </cell>
          <cell r="G31" t="str">
            <v>(505) 832-2223</v>
          </cell>
          <cell r="I31" t="str">
            <v>Dr.</v>
          </cell>
          <cell r="J31" t="str">
            <v>Larry </v>
          </cell>
          <cell r="K31" t="str">
            <v>Miller</v>
          </cell>
          <cell r="L31" t="str">
            <v>Head Administrator</v>
          </cell>
          <cell r="M31" t="str">
            <v>lmiller.evca@gmail.com</v>
          </cell>
          <cell r="N31" t="str">
            <v>(575)-832-2223</v>
          </cell>
          <cell r="O31" t="str">
            <v>Ms. </v>
          </cell>
          <cell r="P31" t="str">
            <v>Rhonda</v>
          </cell>
          <cell r="Q31" t="str">
            <v>Cordova</v>
          </cell>
          <cell r="R31" t="str">
            <v>Business Manager</v>
          </cell>
        </row>
        <row r="32">
          <cell r="A32" t="str">
            <v>514-001</v>
          </cell>
          <cell r="B32" t="str">
            <v>Gilbert L. Sena Charter High School</v>
          </cell>
          <cell r="C32" t="str">
            <v>69 Hotel Circle, NE</v>
          </cell>
          <cell r="D32" t="str">
            <v>Albuquerque</v>
          </cell>
          <cell r="E32" t="str">
            <v>NM</v>
          </cell>
          <cell r="F32">
            <v>87123</v>
          </cell>
          <cell r="G32" t="str">
            <v>(505) 998-2376</v>
          </cell>
          <cell r="H32" t="str">
            <v>(505) 237-2380</v>
          </cell>
          <cell r="I32" t="str">
            <v>Ms.</v>
          </cell>
          <cell r="J32" t="str">
            <v>Nadine</v>
          </cell>
          <cell r="K32" t="str">
            <v>Torres</v>
          </cell>
          <cell r="L32" t="str">
            <v>Principal</v>
          </cell>
          <cell r="M32" t="str">
            <v>ntorres@senahigh.com</v>
          </cell>
          <cell r="N32" t="str">
            <v>(505) 237-2374, ext. 222</v>
          </cell>
          <cell r="O32" t="str">
            <v>Mr.</v>
          </cell>
          <cell r="P32" t="str">
            <v>Stanley</v>
          </cell>
          <cell r="Q32" t="str">
            <v>Albrycht</v>
          </cell>
          <cell r="R32" t="str">
            <v>Business Manager</v>
          </cell>
        </row>
        <row r="33">
          <cell r="A33" t="str">
            <v>01015030</v>
          </cell>
          <cell r="B33" t="str">
            <v>Gordon Bernell Charter School</v>
          </cell>
          <cell r="C33" t="str">
            <v>401 Roma NW, 3rd Flooor</v>
          </cell>
          <cell r="D33" t="str">
            <v>Albuquerque</v>
          </cell>
          <cell r="E33" t="str">
            <v>NM</v>
          </cell>
          <cell r="F33">
            <v>87102</v>
          </cell>
          <cell r="G33" t="str">
            <v>(505) 468-7702</v>
          </cell>
          <cell r="H33" t="str">
            <v>(505) 468-7711</v>
          </cell>
          <cell r="I33" t="str">
            <v>Ms.</v>
          </cell>
          <cell r="J33" t="str">
            <v>Greta</v>
          </cell>
          <cell r="K33" t="str">
            <v>Roskom</v>
          </cell>
          <cell r="L33" t="str">
            <v>Director</v>
          </cell>
          <cell r="M33" t="str">
            <v>greta@gordonbernell.org</v>
          </cell>
          <cell r="N33" t="str">
            <v>(505) 468-7702</v>
          </cell>
          <cell r="O33" t="str">
            <v>Ms.</v>
          </cell>
          <cell r="P33" t="str">
            <v>Kristalyn</v>
          </cell>
          <cell r="Q33" t="str">
            <v>Loftis</v>
          </cell>
          <cell r="R33" t="str">
            <v>Business Manager</v>
          </cell>
        </row>
        <row r="34">
          <cell r="A34" t="str">
            <v>536-001</v>
          </cell>
          <cell r="B34" t="str">
            <v>GREAT Academy (The)</v>
          </cell>
          <cell r="C34" t="str">
            <v>6001 A San Mateo, NE</v>
          </cell>
          <cell r="D34" t="str">
            <v>Albuquerque</v>
          </cell>
          <cell r="E34" t="str">
            <v>NM</v>
          </cell>
          <cell r="F34">
            <v>87109</v>
          </cell>
          <cell r="G34" t="str">
            <v>(505) 792-0306</v>
          </cell>
          <cell r="H34" t="str">
            <v>(505) 792-0225</v>
          </cell>
          <cell r="I34" t="str">
            <v>Mr.</v>
          </cell>
          <cell r="J34" t="str">
            <v>Jasper</v>
          </cell>
          <cell r="K34" t="str">
            <v>Matthews</v>
          </cell>
          <cell r="L34" t="str">
            <v>Executive Director</v>
          </cell>
          <cell r="M34" t="str">
            <v>jmatthews@thegreatacademy.org</v>
          </cell>
          <cell r="N34" t="str">
            <v>(505) 792-0306</v>
          </cell>
          <cell r="O34" t="str">
            <v>Mr.</v>
          </cell>
          <cell r="P34" t="str">
            <v>Chenyu</v>
          </cell>
          <cell r="Q34" t="str">
            <v>Liu</v>
          </cell>
          <cell r="R34" t="str">
            <v>Business Manager</v>
          </cell>
        </row>
        <row r="35">
          <cell r="A35" t="str">
            <v>553-001</v>
          </cell>
          <cell r="B35" t="str">
            <v>Health Leadership High School</v>
          </cell>
          <cell r="C35" t="str">
            <v>5201 Central Ave., NW</v>
          </cell>
          <cell r="D35" t="str">
            <v>Albuquerque</v>
          </cell>
          <cell r="E35" t="str">
            <v>NM</v>
          </cell>
          <cell r="F35">
            <v>87105</v>
          </cell>
          <cell r="G35" t="str">
            <v>(505) 750-4547</v>
          </cell>
          <cell r="I35" t="str">
            <v>Ms.</v>
          </cell>
          <cell r="J35" t="str">
            <v>Gabriella</v>
          </cell>
          <cell r="K35" t="str">
            <v>Blakey</v>
          </cell>
          <cell r="L35" t="str">
            <v>Administrator</v>
          </cell>
          <cell r="M35" t="str">
            <v>gabriella.blakey@healthleadershiphighschool.org</v>
          </cell>
          <cell r="N35" t="str">
            <v>(505) 750-4329</v>
          </cell>
          <cell r="O35" t="str">
            <v>Mr.</v>
          </cell>
          <cell r="P35" t="str">
            <v>David</v>
          </cell>
          <cell r="Q35" t="str">
            <v>Vigil</v>
          </cell>
          <cell r="R35" t="str">
            <v>Business Manager</v>
          </cell>
        </row>
        <row r="36">
          <cell r="A36" t="str">
            <v>503-001</v>
          </cell>
          <cell r="B36" t="str">
            <v>Horizon Academy West</v>
          </cell>
          <cell r="C36" t="str">
            <v>3021 Todos Santos NW</v>
          </cell>
          <cell r="D36" t="str">
            <v>Albuquerque</v>
          </cell>
          <cell r="E36" t="str">
            <v>NM</v>
          </cell>
          <cell r="F36">
            <v>87120</v>
          </cell>
          <cell r="G36" t="str">
            <v>(505) 998-0459</v>
          </cell>
          <cell r="H36" t="str">
            <v>(505) 998-0463</v>
          </cell>
          <cell r="I36" t="str">
            <v>Ms.</v>
          </cell>
          <cell r="J36" t="str">
            <v>Amie</v>
          </cell>
          <cell r="K36" t="str">
            <v>Duran</v>
          </cell>
          <cell r="L36" t="str">
            <v>Director</v>
          </cell>
          <cell r="M36" t="str">
            <v>amieamp@aol.com</v>
          </cell>
          <cell r="N36" t="str">
            <v>(505) 998-0459</v>
          </cell>
          <cell r="O36" t="str">
            <v>Ms.</v>
          </cell>
          <cell r="P36" t="str">
            <v>Diana</v>
          </cell>
          <cell r="Q36" t="str">
            <v>Cordova</v>
          </cell>
          <cell r="R36" t="str">
            <v>Business Manager</v>
          </cell>
        </row>
        <row r="37">
          <cell r="A37" t="str">
            <v>508-001</v>
          </cell>
          <cell r="B37" t="str">
            <v>International School at Mesa del Sol (The)</v>
          </cell>
          <cell r="C37" t="str">
            <v>2660 Eastman Crossing, SE</v>
          </cell>
          <cell r="D37" t="str">
            <v>Albuquerque</v>
          </cell>
          <cell r="E37" t="str">
            <v>NM</v>
          </cell>
          <cell r="F37">
            <v>87106</v>
          </cell>
          <cell r="G37" t="str">
            <v>(505) 508-3295</v>
          </cell>
          <cell r="H37" t="str">
            <v>(505) 508-3328</v>
          </cell>
          <cell r="I37" t="str">
            <v>Dr.</v>
          </cell>
          <cell r="J37" t="str">
            <v>Sean</v>
          </cell>
          <cell r="K37" t="str">
            <v>Joyce</v>
          </cell>
          <cell r="L37" t="str">
            <v>Principal</v>
          </cell>
          <cell r="M37" t="str">
            <v>sjoyce@tisnm.org</v>
          </cell>
          <cell r="N37" t="str">
            <v>(505) 508-3295</v>
          </cell>
          <cell r="O37" t="str">
            <v>Ms.</v>
          </cell>
          <cell r="P37" t="str">
            <v>Diana</v>
          </cell>
          <cell r="Q37" t="str">
            <v>Cordova</v>
          </cell>
          <cell r="R37" t="str">
            <v>Business Manager</v>
          </cell>
        </row>
        <row r="38">
          <cell r="A38" t="str">
            <v>535-001</v>
          </cell>
          <cell r="B38" t="str">
            <v>J. Paul Taylor Academy</v>
          </cell>
          <cell r="C38" t="str">
            <v>3900 Del Rey Blvd.</v>
          </cell>
          <cell r="D38" t="str">
            <v>Las Cruces</v>
          </cell>
          <cell r="E38" t="str">
            <v>NM</v>
          </cell>
          <cell r="F38">
            <v>88012</v>
          </cell>
          <cell r="G38" t="str">
            <v>(575) 652-4006</v>
          </cell>
          <cell r="H38" t="str">
            <v>(575) 652-4621</v>
          </cell>
          <cell r="I38" t="str">
            <v>Ms.</v>
          </cell>
          <cell r="J38" t="str">
            <v>Cynthia</v>
          </cell>
          <cell r="K38" t="str">
            <v>Risner</v>
          </cell>
          <cell r="L38" t="str">
            <v>Principal</v>
          </cell>
          <cell r="M38" t="str">
            <v>risner.schiller@gmail.com</v>
          </cell>
          <cell r="N38" t="str">
            <v>(575) 652-4006</v>
          </cell>
          <cell r="O38" t="str">
            <v>Ms.</v>
          </cell>
          <cell r="P38" t="str">
            <v>Juliette</v>
          </cell>
          <cell r="Q38" t="str">
            <v>Padilla</v>
          </cell>
          <cell r="R38" t="str">
            <v>Business Manager</v>
          </cell>
        </row>
        <row r="39">
          <cell r="A39" t="str">
            <v>20155001</v>
          </cell>
          <cell r="B39" t="str">
            <v>Jefferson Montessori Academy</v>
          </cell>
          <cell r="C39" t="str">
            <v>500 W. Church St.</v>
          </cell>
          <cell r="D39" t="str">
            <v>Carlsbad</v>
          </cell>
          <cell r="E39" t="str">
            <v>NM</v>
          </cell>
          <cell r="F39">
            <v>88220</v>
          </cell>
          <cell r="G39" t="str">
            <v>(575) 234-1703</v>
          </cell>
          <cell r="H39" t="str">
            <v>(575) 887-9391</v>
          </cell>
          <cell r="I39" t="str">
            <v>Ms.</v>
          </cell>
          <cell r="J39" t="str">
            <v>Cindy</v>
          </cell>
          <cell r="K39" t="str">
            <v>Holguin</v>
          </cell>
          <cell r="L39" t="str">
            <v>Charter Representative</v>
          </cell>
          <cell r="M39" t="str">
            <v>cholguin@jmacarlsbad.com</v>
          </cell>
          <cell r="N39" t="str">
            <v>(575) 234-1703</v>
          </cell>
          <cell r="O39" t="str">
            <v>Mr.</v>
          </cell>
          <cell r="P39" t="str">
            <v>Michael</v>
          </cell>
          <cell r="Q39" t="str">
            <v>Vigil</v>
          </cell>
          <cell r="R39" t="str">
            <v>Business Manager</v>
          </cell>
        </row>
        <row r="40">
          <cell r="A40" t="str">
            <v>01015061</v>
          </cell>
          <cell r="B40" t="str">
            <v>La Academia de Esperanza Charter School</v>
          </cell>
          <cell r="C40" t="str">
            <v>1401 Old Coors Rd., SW</v>
          </cell>
          <cell r="D40" t="str">
            <v>Albuquerque</v>
          </cell>
          <cell r="E40" t="str">
            <v>NM</v>
          </cell>
          <cell r="F40">
            <v>87121</v>
          </cell>
          <cell r="G40" t="str">
            <v>(505) 764-5500</v>
          </cell>
          <cell r="H40" t="str">
            <v>(505) 764-5501</v>
          </cell>
          <cell r="I40" t="str">
            <v>Mr.</v>
          </cell>
          <cell r="J40" t="str">
            <v>Steve</v>
          </cell>
          <cell r="K40" t="str">
            <v>Wood</v>
          </cell>
          <cell r="L40" t="str">
            <v>Principal</v>
          </cell>
          <cell r="M40" t="str">
            <v>swood@esperanza-pride.org</v>
          </cell>
          <cell r="N40" t="str">
            <v>(505) 764-5500</v>
          </cell>
          <cell r="O40" t="str">
            <v>Ms.</v>
          </cell>
          <cell r="P40" t="str">
            <v>Jama</v>
          </cell>
          <cell r="Q40" t="str">
            <v>Sullivan</v>
          </cell>
          <cell r="R40" t="str">
            <v>Business Manager</v>
          </cell>
        </row>
        <row r="41">
          <cell r="A41" t="str">
            <v>17135011</v>
          </cell>
          <cell r="B41" t="str">
            <v>La Academia Dolores Huerta</v>
          </cell>
          <cell r="C41" t="str">
            <v>1480 North Main</v>
          </cell>
          <cell r="D41" t="str">
            <v>Las Cruces</v>
          </cell>
          <cell r="E41" t="str">
            <v>NM</v>
          </cell>
          <cell r="F41">
            <v>88001</v>
          </cell>
          <cell r="G41" t="str">
            <v>(575) 526-2984</v>
          </cell>
          <cell r="H41" t="str">
            <v>(575) 523-5407</v>
          </cell>
          <cell r="I41" t="str">
            <v>Mr.</v>
          </cell>
          <cell r="J41" t="str">
            <v>Octavio</v>
          </cell>
          <cell r="K41" t="str">
            <v>Casillas</v>
          </cell>
          <cell r="L41" t="str">
            <v>Principal</v>
          </cell>
          <cell r="M41" t="str">
            <v>ocasillas@academianm.org</v>
          </cell>
          <cell r="N41" t="str">
            <v>(575) 526-2984</v>
          </cell>
          <cell r="O41" t="str">
            <v>Ms.</v>
          </cell>
          <cell r="P41" t="str">
            <v>Gina</v>
          </cell>
          <cell r="Q41" t="str">
            <v>Trujillo</v>
          </cell>
          <cell r="R41" t="str">
            <v>Business Manager</v>
          </cell>
        </row>
        <row r="42">
          <cell r="A42" t="str">
            <v>551-001</v>
          </cell>
          <cell r="B42" t="str">
            <v>La Jicarita Community School </v>
          </cell>
          <cell r="C42" t="str">
            <v>P.O. Box 552</v>
          </cell>
          <cell r="D42" t="str">
            <v>Penasco</v>
          </cell>
          <cell r="E42" t="str">
            <v>NM</v>
          </cell>
          <cell r="F42">
            <v>87553</v>
          </cell>
          <cell r="G42" t="str">
            <v>(505) 587-1606</v>
          </cell>
          <cell r="H42" t="str">
            <v>None</v>
          </cell>
          <cell r="I42" t="str">
            <v>Mr.</v>
          </cell>
          <cell r="J42" t="str">
            <v>Tony</v>
          </cell>
          <cell r="K42" t="str">
            <v>Archuleta</v>
          </cell>
          <cell r="L42" t="str">
            <v>Director</v>
          </cell>
          <cell r="M42" t="str">
            <v>director@lajicaritaschool.org</v>
          </cell>
          <cell r="N42" t="str">
            <v>(575) 587-1606</v>
          </cell>
          <cell r="O42" t="str">
            <v>Mr.</v>
          </cell>
          <cell r="P42" t="str">
            <v>Edwin</v>
          </cell>
          <cell r="Q42" t="str">
            <v>Fernandez</v>
          </cell>
          <cell r="R42" t="str">
            <v>Business Manager</v>
          </cell>
        </row>
        <row r="43">
          <cell r="A43" t="str">
            <v>528-001</v>
          </cell>
          <cell r="B43" t="str">
            <v>La Promesa Early Learning Center</v>
          </cell>
          <cell r="C43" t="str">
            <v>7500 La Morada, NW</v>
          </cell>
          <cell r="D43" t="str">
            <v>Albuquerque</v>
          </cell>
          <cell r="E43" t="str">
            <v>NM</v>
          </cell>
          <cell r="F43">
            <v>87120</v>
          </cell>
          <cell r="G43" t="str">
            <v>(505) 268-3274</v>
          </cell>
          <cell r="H43" t="str">
            <v>(505) 268-3276</v>
          </cell>
          <cell r="I43" t="str">
            <v>Dr.</v>
          </cell>
          <cell r="J43" t="str">
            <v>Analee</v>
          </cell>
          <cell r="K43" t="str">
            <v>Maestas</v>
          </cell>
          <cell r="L43" t="str">
            <v>Executive Director</v>
          </cell>
          <cell r="M43" t="str">
            <v>amaestas@lpelc.com</v>
          </cell>
          <cell r="N43" t="str">
            <v>(505) 268-3274</v>
          </cell>
          <cell r="O43" t="str">
            <v>Mr.</v>
          </cell>
          <cell r="P43" t="str">
            <v>Stanley</v>
          </cell>
          <cell r="Q43" t="str">
            <v>Albrycht</v>
          </cell>
          <cell r="R43" t="str">
            <v>Business Manager</v>
          </cell>
        </row>
        <row r="44">
          <cell r="A44" t="str">
            <v>540-001</v>
          </cell>
          <cell r="B44" t="str">
            <v>La Resolana Leadership Academy</v>
          </cell>
          <cell r="C44" t="str">
            <v>1718 Yale Boulevard, SE</v>
          </cell>
          <cell r="D44" t="str">
            <v>Albuquerque</v>
          </cell>
          <cell r="E44" t="str">
            <v>NM</v>
          </cell>
          <cell r="F44">
            <v>87106</v>
          </cell>
          <cell r="G44" t="str">
            <v>(505) 243-8114</v>
          </cell>
          <cell r="H44" t="str">
            <v>(505) 243-8385</v>
          </cell>
          <cell r="I44" t="str">
            <v>Ms.</v>
          </cell>
          <cell r="J44" t="str">
            <v>Justina</v>
          </cell>
          <cell r="K44" t="str">
            <v>Montoya</v>
          </cell>
          <cell r="L44" t="str">
            <v>Principal</v>
          </cell>
          <cell r="M44" t="str">
            <v>j_montoya1129@yahoo.com</v>
          </cell>
          <cell r="N44" t="str">
            <v>(505) 243-8114</v>
          </cell>
          <cell r="O44" t="str">
            <v>Ms.</v>
          </cell>
          <cell r="P44" t="str">
            <v>Justine</v>
          </cell>
          <cell r="Q44" t="str">
            <v>Roybal</v>
          </cell>
          <cell r="R44" t="str">
            <v>Business Manager</v>
          </cell>
        </row>
        <row r="45">
          <cell r="A45" t="str">
            <v>546-001</v>
          </cell>
          <cell r="B45" t="str">
            <v>La Tierra Montessori School of the Arts and Sciences</v>
          </cell>
          <cell r="C45" t="str">
            <v>P.O. Box 1399</v>
          </cell>
          <cell r="D45" t="str">
            <v>Espanola</v>
          </cell>
          <cell r="E45" t="str">
            <v>NM</v>
          </cell>
          <cell r="F45">
            <v>87532</v>
          </cell>
          <cell r="G45" t="str">
            <v>(505) 852-0200</v>
          </cell>
          <cell r="H45" t="str">
            <v>(505) 852-0326</v>
          </cell>
          <cell r="I45" t="str">
            <v>Mr.</v>
          </cell>
          <cell r="J45" t="str">
            <v>Ed</v>
          </cell>
          <cell r="K45" t="str">
            <v>Woodd</v>
          </cell>
          <cell r="L45" t="str">
            <v>Head Administrator</v>
          </cell>
          <cell r="M45" t="str">
            <v>ed.woodd@montessorilatierra.org</v>
          </cell>
          <cell r="N45" t="str">
            <v>(505) 852-0200</v>
          </cell>
          <cell r="O45" t="str">
            <v>Ms.</v>
          </cell>
          <cell r="P45" t="str">
            <v>Deanna</v>
          </cell>
          <cell r="Q45" t="str">
            <v>Gomez</v>
          </cell>
          <cell r="R45" t="str">
            <v>Business Manager</v>
          </cell>
        </row>
        <row r="46">
          <cell r="A46" t="str">
            <v>17135013</v>
          </cell>
          <cell r="B46" t="str">
            <v>Las Montañas Charter School</v>
          </cell>
          <cell r="C46" t="str">
            <v>201 East Lohman Ave.</v>
          </cell>
          <cell r="D46" t="str">
            <v>Las Cruces</v>
          </cell>
          <cell r="E46" t="str">
            <v>NM</v>
          </cell>
          <cell r="F46">
            <v>88001</v>
          </cell>
          <cell r="G46" t="str">
            <v>(575) 636-2100</v>
          </cell>
          <cell r="H46" t="str">
            <v>(575) 405-5052</v>
          </cell>
          <cell r="I46" t="str">
            <v>Mr.</v>
          </cell>
          <cell r="J46" t="str">
            <v>Richard </v>
          </cell>
          <cell r="K46" t="str">
            <v>Robinson</v>
          </cell>
          <cell r="L46" t="str">
            <v>Principal</v>
          </cell>
          <cell r="M46" t="str">
            <v>richard.robinson@lasmontanashigh.com</v>
          </cell>
          <cell r="N46" t="str">
            <v>(575) 636-2100</v>
          </cell>
          <cell r="O46" t="str">
            <v>Ms.</v>
          </cell>
          <cell r="P46" t="str">
            <v>Geri</v>
          </cell>
          <cell r="Q46" t="str">
            <v>Bennett</v>
          </cell>
          <cell r="R46" t="str">
            <v>Business Manager</v>
          </cell>
        </row>
        <row r="47">
          <cell r="A47" t="str">
            <v>537-001</v>
          </cell>
          <cell r="B47" t="str">
            <v>Learning Community Charter School (The)</v>
          </cell>
          <cell r="C47" t="str">
            <v>5555 McLeod, NE</v>
          </cell>
          <cell r="D47" t="str">
            <v>Albuquerque</v>
          </cell>
          <cell r="E47" t="str">
            <v>NM</v>
          </cell>
          <cell r="F47">
            <v>87109</v>
          </cell>
          <cell r="G47" t="str">
            <v>(505) 332-3200</v>
          </cell>
          <cell r="H47" t="str">
            <v>(505) 332-8780</v>
          </cell>
          <cell r="I47" t="str">
            <v>Ms.</v>
          </cell>
          <cell r="J47" t="str">
            <v>Viola</v>
          </cell>
          <cell r="K47" t="str">
            <v>Martinez</v>
          </cell>
          <cell r="L47" t="str">
            <v>Principal</v>
          </cell>
          <cell r="M47" t="str">
            <v>vmartinez@tlcnm.net</v>
          </cell>
          <cell r="N47" t="str">
            <v>(505) 332-3200, ext. 101</v>
          </cell>
          <cell r="O47" t="str">
            <v>Mr. </v>
          </cell>
          <cell r="P47" t="str">
            <v>Gilbert</v>
          </cell>
          <cell r="Q47" t="str">
            <v>Mondragon</v>
          </cell>
          <cell r="R47" t="str">
            <v>Business Manager</v>
          </cell>
        </row>
        <row r="48">
          <cell r="A48" t="str">
            <v>56395003</v>
          </cell>
          <cell r="B48" t="str">
            <v>Lindrith Area Heritage School</v>
          </cell>
          <cell r="C48" t="str">
            <v>P.O. Box 119</v>
          </cell>
          <cell r="D48" t="str">
            <v>Lindrith</v>
          </cell>
          <cell r="E48" t="str">
            <v>NM</v>
          </cell>
          <cell r="F48">
            <v>87029</v>
          </cell>
          <cell r="G48" t="str">
            <v>(575) 774-6669</v>
          </cell>
          <cell r="I48" t="str">
            <v>Ms.</v>
          </cell>
          <cell r="J48" t="str">
            <v>Rebecca</v>
          </cell>
          <cell r="K48" t="str">
            <v>Gibson</v>
          </cell>
          <cell r="L48" t="str">
            <v>Charter Representative</v>
          </cell>
          <cell r="M48" t="str">
            <v>gibr_1999@yahoo.com</v>
          </cell>
          <cell r="N48" t="str">
            <v>(575) 774-6669</v>
          </cell>
          <cell r="O48" t="str">
            <v>Ms.</v>
          </cell>
          <cell r="P48" t="str">
            <v>Elaine</v>
          </cell>
          <cell r="Q48" t="str">
            <v>Newton</v>
          </cell>
          <cell r="R48" t="str">
            <v>Business Manager</v>
          </cell>
        </row>
        <row r="49">
          <cell r="A49" t="str">
            <v>01015017</v>
          </cell>
          <cell r="B49" t="str">
            <v>Los Puentes Charter School</v>
          </cell>
          <cell r="C49" t="str">
            <v>4012 4th Street, NW</v>
          </cell>
          <cell r="D49" t="str">
            <v>Albuquerque</v>
          </cell>
          <cell r="E49" t="str">
            <v>NM</v>
          </cell>
          <cell r="F49">
            <v>87107</v>
          </cell>
          <cell r="G49" t="str">
            <v>(505) 342-5959</v>
          </cell>
          <cell r="H49" t="str">
            <v>(505) 341-0836</v>
          </cell>
          <cell r="I49" t="str">
            <v>Ms.</v>
          </cell>
          <cell r="J49" t="str">
            <v>Donna (Lexi)</v>
          </cell>
          <cell r="K49" t="str">
            <v>Miles</v>
          </cell>
          <cell r="L49" t="str">
            <v>Principal</v>
          </cell>
          <cell r="M49" t="str">
            <v>lmiles@lospuentes.k12.nm.us</v>
          </cell>
          <cell r="N49" t="str">
            <v>(505) 342-5959</v>
          </cell>
          <cell r="O49" t="str">
            <v>Mr.</v>
          </cell>
          <cell r="P49" t="str">
            <v>Patrick</v>
          </cell>
          <cell r="Q49" t="str">
            <v>Kelly</v>
          </cell>
          <cell r="R49" t="str">
            <v>Business Manager</v>
          </cell>
        </row>
        <row r="50">
          <cell r="A50" t="str">
            <v>519-001</v>
          </cell>
          <cell r="B50" t="str">
            <v>MASTERS Program (The)</v>
          </cell>
          <cell r="C50" t="str">
            <v>SFCC LL320, 6401 S. Richards Ave.</v>
          </cell>
          <cell r="D50" t="str">
            <v>Santa Fe</v>
          </cell>
          <cell r="E50" t="str">
            <v>NM</v>
          </cell>
          <cell r="F50">
            <v>87508</v>
          </cell>
          <cell r="G50" t="str">
            <v>(505) 428-7320</v>
          </cell>
          <cell r="H50" t="str">
            <v>(505) 428-7322</v>
          </cell>
          <cell r="I50" t="str">
            <v>Ms.</v>
          </cell>
          <cell r="J50" t="str">
            <v>Anne</v>
          </cell>
          <cell r="K50" t="str">
            <v>Salzmann</v>
          </cell>
          <cell r="L50" t="str">
            <v>Head of School</v>
          </cell>
          <cell r="M50" t="str">
            <v>asalzmann@tmpsantafe.org</v>
          </cell>
          <cell r="N50" t="str">
            <v>(505) 428-7325</v>
          </cell>
          <cell r="O50" t="str">
            <v>Ms.</v>
          </cell>
          <cell r="P50" t="str">
            <v>Mary</v>
          </cell>
          <cell r="Q50" t="str">
            <v>Mumford</v>
          </cell>
          <cell r="R50" t="str">
            <v>Business Manager</v>
          </cell>
        </row>
        <row r="51">
          <cell r="A51" t="str">
            <v>547-001</v>
          </cell>
          <cell r="B51" t="str">
            <v>McCurdy Charter School</v>
          </cell>
          <cell r="C51" t="str">
            <v>P.O. Box 2250</v>
          </cell>
          <cell r="D51" t="str">
            <v>Espanola</v>
          </cell>
          <cell r="E51" t="str">
            <v>NM</v>
          </cell>
          <cell r="F51">
            <v>87532</v>
          </cell>
          <cell r="G51" t="str">
            <v>(505) 692-6090</v>
          </cell>
          <cell r="H51" t="str">
            <v>(505) 692-6095</v>
          </cell>
          <cell r="I51" t="str">
            <v>Ms.</v>
          </cell>
          <cell r="J51" t="str">
            <v>Janette</v>
          </cell>
          <cell r="K51" t="str">
            <v>Archuleta</v>
          </cell>
          <cell r="L51" t="str">
            <v>Director</v>
          </cell>
          <cell r="M51" t="str">
            <v>jarchuleta@mcsk12nm.org</v>
          </cell>
          <cell r="N51" t="str">
            <v>(505) 692-6090, ext. 102</v>
          </cell>
          <cell r="O51" t="str">
            <v>Ms.</v>
          </cell>
          <cell r="P51" t="str">
            <v>Myrna</v>
          </cell>
          <cell r="Q51" t="str">
            <v>Garcia</v>
          </cell>
          <cell r="R51" t="str">
            <v>Business Manager</v>
          </cell>
        </row>
        <row r="52">
          <cell r="A52" t="str">
            <v>501-001</v>
          </cell>
          <cell r="B52" t="str">
            <v>Media Arts Collaborative Charter School</v>
          </cell>
          <cell r="C52" t="str">
            <v>4401 Central Avenue NE, Bldg. #2</v>
          </cell>
          <cell r="D52" t="str">
            <v>Albuquerque</v>
          </cell>
          <cell r="E52" t="str">
            <v>NM</v>
          </cell>
          <cell r="F52">
            <v>87108</v>
          </cell>
          <cell r="G52" t="str">
            <v>(505) 243-1957</v>
          </cell>
          <cell r="H52" t="str">
            <v>(505) 268-1651</v>
          </cell>
          <cell r="I52" t="str">
            <v>Ms.</v>
          </cell>
          <cell r="J52" t="str">
            <v>Glenna</v>
          </cell>
          <cell r="K52" t="str">
            <v>Voigt</v>
          </cell>
          <cell r="L52" t="str">
            <v>Principal</v>
          </cell>
          <cell r="M52" t="str">
            <v>gvoigt@nmmediaarts.org</v>
          </cell>
          <cell r="N52" t="str">
            <v>(505) 243-1957</v>
          </cell>
          <cell r="O52" t="str">
            <v>Mr.</v>
          </cell>
          <cell r="P52" t="str">
            <v>Patrick</v>
          </cell>
          <cell r="Q52" t="str">
            <v>Kelly</v>
          </cell>
          <cell r="R52" t="str">
            <v>Business Manager</v>
          </cell>
        </row>
        <row r="53">
          <cell r="A53" t="str">
            <v>43315097</v>
          </cell>
          <cell r="B53" t="str">
            <v>Middle College High School</v>
          </cell>
          <cell r="C53" t="str">
            <v>200 College Road</v>
          </cell>
          <cell r="D53" t="str">
            <v>Gallup</v>
          </cell>
          <cell r="E53" t="str">
            <v>NM</v>
          </cell>
          <cell r="F53">
            <v>87301</v>
          </cell>
          <cell r="G53" t="str">
            <v>(505) 722-9945</v>
          </cell>
          <cell r="H53" t="str">
            <v>(505) 722-9946</v>
          </cell>
          <cell r="I53" t="str">
            <v>Mr.</v>
          </cell>
          <cell r="J53" t="str">
            <v>Walter</v>
          </cell>
          <cell r="K53" t="str">
            <v>Feldman</v>
          </cell>
          <cell r="L53" t="str">
            <v>Principal</v>
          </cell>
          <cell r="M53" t="str">
            <v>wfeldman3@gmail.com</v>
          </cell>
          <cell r="N53" t="str">
            <v>(505) 722-9945</v>
          </cell>
          <cell r="O53" t="str">
            <v>Ms.</v>
          </cell>
          <cell r="P53" t="str">
            <v>Kim</v>
          </cell>
          <cell r="Q53" t="str">
            <v>Brown </v>
          </cell>
          <cell r="R53" t="str">
            <v>Finance Director</v>
          </cell>
        </row>
        <row r="54">
          <cell r="A54" t="str">
            <v>542-001</v>
          </cell>
          <cell r="B54" t="str">
            <v>Mission Achievement and Success Charter School</v>
          </cell>
          <cell r="C54" t="str">
            <v>1718 Yale Boulevard, SE</v>
          </cell>
          <cell r="D54" t="str">
            <v>Albuquerque</v>
          </cell>
          <cell r="E54" t="str">
            <v>NM</v>
          </cell>
          <cell r="F54">
            <v>87106</v>
          </cell>
          <cell r="G54" t="str">
            <v>(505) 242-3118</v>
          </cell>
          <cell r="H54" t="str">
            <v>(505) (505) 242-3062</v>
          </cell>
          <cell r="I54" t="str">
            <v>Ms.</v>
          </cell>
          <cell r="J54" t="str">
            <v>JoAnn</v>
          </cell>
          <cell r="K54" t="str">
            <v>Myers</v>
          </cell>
          <cell r="L54" t="str">
            <v>Principal</v>
          </cell>
          <cell r="M54" t="str">
            <v>joann.myers@mascharterschool.com</v>
          </cell>
          <cell r="N54" t="str">
            <v>(505) 242-3118</v>
          </cell>
          <cell r="O54" t="str">
            <v>Ms.</v>
          </cell>
          <cell r="P54" t="str">
            <v>Amber</v>
          </cell>
          <cell r="Q54" t="str">
            <v>Pena</v>
          </cell>
          <cell r="R54" t="str">
            <v>Business Manager</v>
          </cell>
        </row>
        <row r="55">
          <cell r="A55" t="str">
            <v>71495014</v>
          </cell>
          <cell r="B55" t="str">
            <v>Monte del Sol Charter School</v>
          </cell>
          <cell r="C55" t="str">
            <v>P.O. Box 4068</v>
          </cell>
          <cell r="D55" t="str">
            <v>Santa Fe</v>
          </cell>
          <cell r="E55" t="str">
            <v>NM</v>
          </cell>
          <cell r="F55">
            <v>87507</v>
          </cell>
          <cell r="G55" t="str">
            <v>(505) 982-5225</v>
          </cell>
          <cell r="H55" t="str">
            <v>(505) 474-7031</v>
          </cell>
          <cell r="I55" t="str">
            <v>Mr.</v>
          </cell>
          <cell r="J55" t="str">
            <v>Jim</v>
          </cell>
          <cell r="K55" t="str">
            <v>Ledyard</v>
          </cell>
          <cell r="L55" t="str">
            <v>Principal</v>
          </cell>
          <cell r="M55" t="str">
            <v>jledyard@montedelsol.org</v>
          </cell>
          <cell r="N55" t="str">
            <v>(505) 982-5225</v>
          </cell>
          <cell r="O55" t="str">
            <v>Ms.</v>
          </cell>
          <cell r="P55" t="str">
            <v>Lori</v>
          </cell>
          <cell r="Q55" t="str">
            <v>Dominguez</v>
          </cell>
          <cell r="R55" t="str">
            <v>Business Manager</v>
          </cell>
        </row>
        <row r="56">
          <cell r="A56" t="str">
            <v>529-001</v>
          </cell>
          <cell r="B56" t="str">
            <v>Montessori Elementary School (The)</v>
          </cell>
          <cell r="C56" t="str">
            <v>1730 Montano Blvd., NW</v>
          </cell>
          <cell r="D56" t="str">
            <v>Albuquerque</v>
          </cell>
          <cell r="E56" t="str">
            <v>NM</v>
          </cell>
          <cell r="F56">
            <v>87107</v>
          </cell>
          <cell r="G56" t="str">
            <v>(505) 796-0149</v>
          </cell>
          <cell r="H56" t="str">
            <v>(505) 796-0147</v>
          </cell>
          <cell r="I56" t="str">
            <v>Ms.</v>
          </cell>
          <cell r="J56" t="str">
            <v>Mary Jane</v>
          </cell>
          <cell r="K56" t="str">
            <v>Besante</v>
          </cell>
          <cell r="L56" t="str">
            <v>Principal</v>
          </cell>
          <cell r="M56" t="str">
            <v>mbesante@tmesnm.com</v>
          </cell>
          <cell r="N56" t="str">
            <v>(505) 796-0149</v>
          </cell>
          <cell r="O56" t="str">
            <v>Mr.</v>
          </cell>
          <cell r="P56" t="str">
            <v>Stanley</v>
          </cell>
          <cell r="Q56" t="str">
            <v>Albrycht</v>
          </cell>
          <cell r="R56" t="str">
            <v>Business Manager</v>
          </cell>
        </row>
        <row r="57">
          <cell r="A57" t="str">
            <v>01015095</v>
          </cell>
          <cell r="B57" t="str">
            <v>Montessori of the Rio Grande Charter</v>
          </cell>
          <cell r="C57" t="str">
            <v>1650 Gabaldon Drive, NW</v>
          </cell>
          <cell r="D57" t="str">
            <v>Albuquerque</v>
          </cell>
          <cell r="E57" t="str">
            <v>NM</v>
          </cell>
          <cell r="F57">
            <v>87104</v>
          </cell>
          <cell r="G57" t="str">
            <v>(505) 842-5993</v>
          </cell>
          <cell r="H57" t="str">
            <v>(505) 242-2907</v>
          </cell>
          <cell r="I57" t="str">
            <v>Dr.</v>
          </cell>
          <cell r="J57" t="str">
            <v>Bonnie</v>
          </cell>
          <cell r="K57" t="str">
            <v>Dodge</v>
          </cell>
          <cell r="L57" t="str">
            <v>Charter Representative</v>
          </cell>
          <cell r="M57" t="str">
            <v>msbonnie@mrgcharter.org</v>
          </cell>
          <cell r="N57" t="str">
            <v>(505) 842-5993, ext. 114</v>
          </cell>
          <cell r="O57" t="str">
            <v>Mr.</v>
          </cell>
          <cell r="P57" t="str">
            <v>Chris   </v>
          </cell>
          <cell r="Q57" t="str">
            <v>Parrino</v>
          </cell>
          <cell r="R57" t="str">
            <v>Finance Director/Business Manager</v>
          </cell>
        </row>
        <row r="58">
          <cell r="A58" t="str">
            <v>08075003</v>
          </cell>
          <cell r="B58" t="str">
            <v>Moreno Valley High School</v>
          </cell>
          <cell r="C58" t="str">
            <v>P.O. Box 1037</v>
          </cell>
          <cell r="D58" t="str">
            <v>Angel Fire</v>
          </cell>
          <cell r="E58" t="str">
            <v>NM</v>
          </cell>
          <cell r="F58">
            <v>87710</v>
          </cell>
          <cell r="G58" t="str">
            <v>(575) 377-3100</v>
          </cell>
          <cell r="H58" t="str">
            <v>(575) 377-7263</v>
          </cell>
          <cell r="I58" t="str">
            <v>Dr.</v>
          </cell>
          <cell r="J58" t="str">
            <v>Jacqueline "Jacque"</v>
          </cell>
          <cell r="K58" t="str">
            <v>Boyd</v>
          </cell>
          <cell r="L58" t="str">
            <v>Charter Representative</v>
          </cell>
          <cell r="M58" t="str">
            <v>JacqueBoyd@yahoo.com</v>
          </cell>
          <cell r="N58" t="str">
            <v>(575) 377-3100</v>
          </cell>
          <cell r="O58" t="str">
            <v>Mr.</v>
          </cell>
          <cell r="P58" t="str">
            <v>Domingo</v>
          </cell>
          <cell r="Q58" t="str">
            <v>Sanchez III</v>
          </cell>
          <cell r="R58" t="str">
            <v>Business Manager</v>
          </cell>
        </row>
        <row r="59">
          <cell r="A59" t="str">
            <v>64455001</v>
          </cell>
          <cell r="B59" t="str">
            <v>Mosaic Academy Charter</v>
          </cell>
          <cell r="C59" t="str">
            <v>450 Llano</v>
          </cell>
          <cell r="D59" t="str">
            <v>Aztec</v>
          </cell>
          <cell r="E59" t="str">
            <v>NM</v>
          </cell>
          <cell r="F59">
            <v>87410</v>
          </cell>
          <cell r="G59" t="str">
            <v>(505) 334-6364</v>
          </cell>
          <cell r="H59" t="str">
            <v>(505) 334-6364</v>
          </cell>
          <cell r="I59" t="str">
            <v>Ms.</v>
          </cell>
          <cell r="J59" t="str">
            <v>Bonnie</v>
          </cell>
          <cell r="K59" t="str">
            <v>Braden</v>
          </cell>
          <cell r="L59" t="str">
            <v>Principal</v>
          </cell>
          <cell r="M59" t="str">
            <v>mabradenb@mosaic.k12.nm.us</v>
          </cell>
          <cell r="N59" t="str">
            <v>(505) 334-6364</v>
          </cell>
          <cell r="O59" t="str">
            <v>Ms.</v>
          </cell>
          <cell r="P59" t="str">
            <v>Nancy</v>
          </cell>
          <cell r="Q59" t="str">
            <v>Ross</v>
          </cell>
          <cell r="R59" t="str">
            <v>Business Manager</v>
          </cell>
        </row>
        <row r="60">
          <cell r="A60" t="str">
            <v>01015098</v>
          </cell>
          <cell r="B60" t="str">
            <v>Mountain Mahogany Community School</v>
          </cell>
          <cell r="C60" t="str">
            <v>5014 4th Street, NW</v>
          </cell>
          <cell r="D60" t="str">
            <v>Albuquerque</v>
          </cell>
          <cell r="E60" t="str">
            <v>NM</v>
          </cell>
          <cell r="F60">
            <v>87107</v>
          </cell>
          <cell r="G60" t="str">
            <v>(505) 341-1424</v>
          </cell>
          <cell r="H60" t="str">
            <v>(505) 341-1428</v>
          </cell>
          <cell r="I60" t="str">
            <v>Dr.</v>
          </cell>
          <cell r="J60" t="str">
            <v>Baylor</v>
          </cell>
          <cell r="K60" t="str">
            <v>del Rosario</v>
          </cell>
          <cell r="L60" t="str">
            <v>Principal</v>
          </cell>
          <cell r="M60" t="str">
            <v>b.delrosario@mountainmahogany.org</v>
          </cell>
          <cell r="N60" t="str">
            <v>(505) 341-1424</v>
          </cell>
          <cell r="O60" t="str">
            <v>Ms.</v>
          </cell>
          <cell r="P60" t="str">
            <v>Ina</v>
          </cell>
          <cell r="Q60" t="str">
            <v>Rivera</v>
          </cell>
          <cell r="R60" t="str">
            <v>Business Manager</v>
          </cell>
        </row>
        <row r="61">
          <cell r="A61" t="str">
            <v>01015006</v>
          </cell>
          <cell r="B61" t="str">
            <v>Native American Community Academy</v>
          </cell>
          <cell r="C61" t="str">
            <v>1000 Indian School Rd., NW</v>
          </cell>
          <cell r="D61" t="str">
            <v>Albuquerque</v>
          </cell>
          <cell r="E61" t="str">
            <v>NM</v>
          </cell>
          <cell r="F61">
            <v>87102</v>
          </cell>
          <cell r="G61" t="str">
            <v>(505) 266-0992</v>
          </cell>
          <cell r="H61" t="str">
            <v>(505) 266-2905</v>
          </cell>
          <cell r="I61" t="str">
            <v>Ms.</v>
          </cell>
          <cell r="J61" t="str">
            <v>Kara</v>
          </cell>
          <cell r="K61" t="str">
            <v>Bobroff</v>
          </cell>
          <cell r="L61" t="str">
            <v>Administrator</v>
          </cell>
          <cell r="M61" t="str">
            <v>kbobroff@nacaschool.org</v>
          </cell>
          <cell r="N61" t="str">
            <v>(505) 266-0992</v>
          </cell>
          <cell r="O61" t="str">
            <v>Ms.</v>
          </cell>
          <cell r="P61" t="str">
            <v>Carmen</v>
          </cell>
          <cell r="Q61" t="str">
            <v>Rodriguez</v>
          </cell>
          <cell r="R61" t="str">
            <v>Business Manager</v>
          </cell>
        </row>
        <row r="62">
          <cell r="A62" t="str">
            <v>506-001</v>
          </cell>
          <cell r="B62" t="str">
            <v>New America School</v>
          </cell>
          <cell r="C62" t="str">
            <v>1734 Isleta Blvd., SW</v>
          </cell>
          <cell r="D62" t="str">
            <v>Albuquerque</v>
          </cell>
          <cell r="E62" t="str">
            <v>NM</v>
          </cell>
          <cell r="F62">
            <v>87105</v>
          </cell>
          <cell r="G62" t="str">
            <v>(505) 222-4360</v>
          </cell>
          <cell r="H62" t="str">
            <v>(505) 873-2602</v>
          </cell>
          <cell r="I62" t="str">
            <v>Ms.</v>
          </cell>
          <cell r="J62" t="str">
            <v>LaTricia</v>
          </cell>
          <cell r="K62" t="str">
            <v>Mathis</v>
          </cell>
          <cell r="L62" t="str">
            <v>Principal</v>
          </cell>
          <cell r="M62" t="str">
            <v>lmathis@newamericaschoolnm.org</v>
          </cell>
          <cell r="N62" t="str">
            <v>(505) 222-4360</v>
          </cell>
          <cell r="O62" t="str">
            <v>Mr.</v>
          </cell>
          <cell r="P62" t="str">
            <v>Mike</v>
          </cell>
          <cell r="Q62" t="str">
            <v>Vigil</v>
          </cell>
          <cell r="R62" t="str">
            <v>Business Manager</v>
          </cell>
        </row>
        <row r="63">
          <cell r="A63" t="str">
            <v>549-001</v>
          </cell>
          <cell r="B63" t="str">
            <v>New America School of Las Cruces</v>
          </cell>
          <cell r="C63" t="str">
            <v>207 S. Main St.</v>
          </cell>
          <cell r="D63" t="str">
            <v>Las Cruces</v>
          </cell>
          <cell r="E63" t="str">
            <v>NM </v>
          </cell>
          <cell r="F63">
            <v>88001</v>
          </cell>
          <cell r="G63" t="str">
            <v>(575) 527-9085</v>
          </cell>
          <cell r="H63" t="str">
            <v>(575) 527-9153</v>
          </cell>
          <cell r="I63" t="str">
            <v>Ms.</v>
          </cell>
          <cell r="J63" t="str">
            <v>Margarita</v>
          </cell>
          <cell r="K63" t="str">
            <v>Porter</v>
          </cell>
          <cell r="L63" t="str">
            <v>Head Administrator</v>
          </cell>
          <cell r="M63" t="str">
            <v>mporter@newamericaschoolnm.org</v>
          </cell>
          <cell r="N63" t="str">
            <v>(575) 527-9085</v>
          </cell>
          <cell r="O63" t="str">
            <v>Mr.</v>
          </cell>
          <cell r="P63" t="str">
            <v>Mike</v>
          </cell>
          <cell r="Q63" t="str">
            <v>Vigil</v>
          </cell>
          <cell r="R63" t="str">
            <v>Business Manager</v>
          </cell>
        </row>
        <row r="64">
          <cell r="A64" t="str">
            <v>554-001</v>
          </cell>
          <cell r="B64" t="str">
            <v>New Mexico Connections Academy</v>
          </cell>
          <cell r="C64" t="str">
            <v>4001 Office Court, Suite 201-204</v>
          </cell>
          <cell r="D64" t="str">
            <v>Santa Fe</v>
          </cell>
          <cell r="E64" t="str">
            <v>NM</v>
          </cell>
          <cell r="F64">
            <v>87507</v>
          </cell>
          <cell r="G64" t="str">
            <v>(505) 428-2131</v>
          </cell>
          <cell r="H64" t="str">
            <v>(505) 424-9092</v>
          </cell>
          <cell r="I64" t="str">
            <v>Ms.</v>
          </cell>
          <cell r="J64" t="str">
            <v>Athena</v>
          </cell>
          <cell r="K64" t="str">
            <v>Trujillo</v>
          </cell>
          <cell r="L64" t="str">
            <v>Principal</v>
          </cell>
          <cell r="M64" t="str">
            <v>atrujillo@connectionseducation.com</v>
          </cell>
          <cell r="N64" t="str">
            <v>(505) 428-2131</v>
          </cell>
          <cell r="O64" t="str">
            <v>Ms.</v>
          </cell>
          <cell r="P64" t="str">
            <v>Justine</v>
          </cell>
          <cell r="Q64" t="str">
            <v>Roybal</v>
          </cell>
          <cell r="R64" t="str">
            <v>Business Manager</v>
          </cell>
        </row>
        <row r="65">
          <cell r="A65" t="str">
            <v>534-001</v>
          </cell>
          <cell r="B65" t="str">
            <v>New Mexico International School</v>
          </cell>
          <cell r="C65" t="str">
            <v>1776 Montano, NW</v>
          </cell>
          <cell r="D65" t="str">
            <v>Albuquerque</v>
          </cell>
          <cell r="E65" t="str">
            <v>NM</v>
          </cell>
          <cell r="F65">
            <v>87107</v>
          </cell>
          <cell r="G65" t="str">
            <v>(505) 433-3250</v>
          </cell>
          <cell r="H65" t="str">
            <v>(505) 433-3253</v>
          </cell>
          <cell r="I65" t="str">
            <v>Mr.</v>
          </cell>
          <cell r="J65" t="str">
            <v>Todd</v>
          </cell>
          <cell r="K65" t="str">
            <v>Knouse</v>
          </cell>
          <cell r="L65" t="str">
            <v>Principal</v>
          </cell>
          <cell r="M65" t="str">
            <v>nmis.knouse@gmail.com</v>
          </cell>
          <cell r="N65" t="str">
            <v>(505) 508-3295</v>
          </cell>
          <cell r="O65" t="str">
            <v>Mr.</v>
          </cell>
          <cell r="P65" t="str">
            <v>Michael</v>
          </cell>
          <cell r="Q65" t="str">
            <v>Vigil</v>
          </cell>
          <cell r="R65" t="str">
            <v>Business Manager</v>
          </cell>
        </row>
        <row r="66">
          <cell r="A66" t="str">
            <v>509-001</v>
          </cell>
          <cell r="B66" t="str">
            <v>New Mexico School for the Arts</v>
          </cell>
          <cell r="C66" t="str">
            <v>275 E. Alameda St.</v>
          </cell>
          <cell r="D66" t="str">
            <v>Santa Fe</v>
          </cell>
          <cell r="E66" t="str">
            <v>NM</v>
          </cell>
          <cell r="F66">
            <v>87501</v>
          </cell>
          <cell r="G66" t="str">
            <v>(505) 310-4194</v>
          </cell>
          <cell r="H66" t="str">
            <v>(505) 820-3529</v>
          </cell>
          <cell r="I66" t="str">
            <v>Ms.</v>
          </cell>
          <cell r="J66" t="str">
            <v>Cindy</v>
          </cell>
          <cell r="K66" t="str">
            <v>Montoya</v>
          </cell>
          <cell r="L66" t="str">
            <v>Principal</v>
          </cell>
          <cell r="M66" t="str">
            <v>cmontoya@nmschoolforthearts.org</v>
          </cell>
          <cell r="N66" t="str">
            <v>(505) 310-4194, ext. 105</v>
          </cell>
          <cell r="O66" t="str">
            <v>Ms.</v>
          </cell>
          <cell r="P66" t="str">
            <v>Christina</v>
          </cell>
          <cell r="Q66" t="str">
            <v>Yamashiro</v>
          </cell>
          <cell r="R66" t="str">
            <v>Business Manager</v>
          </cell>
        </row>
        <row r="67">
          <cell r="A67" t="str">
            <v>021-065</v>
          </cell>
          <cell r="B67" t="str">
            <v>New Mexico Virtual Academy</v>
          </cell>
          <cell r="C67" t="str">
            <v>845 N. Sullivan Ave.</v>
          </cell>
          <cell r="D67" t="str">
            <v>Farmington</v>
          </cell>
          <cell r="E67" t="str">
            <v>NM</v>
          </cell>
          <cell r="F67">
            <v>87401</v>
          </cell>
          <cell r="G67" t="str">
            <v>(505) 436-2383</v>
          </cell>
          <cell r="H67" t="str">
            <v>(505) 258-4080</v>
          </cell>
          <cell r="I67" t="str">
            <v>Ms.</v>
          </cell>
          <cell r="J67" t="str">
            <v>Deborah</v>
          </cell>
          <cell r="K67" t="str">
            <v>Jackson</v>
          </cell>
          <cell r="L67" t="str">
            <v>Administrator</v>
          </cell>
          <cell r="M67" t="str">
            <v>djackson@nmvirtual.org</v>
          </cell>
          <cell r="N67" t="str">
            <v>(505) 436-2176</v>
          </cell>
          <cell r="O67" t="str">
            <v>Mr. </v>
          </cell>
          <cell r="P67" t="str">
            <v>Sean </v>
          </cell>
          <cell r="Q67" t="str">
            <v>Fry</v>
          </cell>
          <cell r="R67" t="str">
            <v>Business Manager</v>
          </cell>
        </row>
        <row r="68">
          <cell r="A68" t="str">
            <v>504-001
</v>
          </cell>
          <cell r="B68" t="str">
            <v>North Valley Academy</v>
          </cell>
          <cell r="C68" t="str">
            <v>7939 4th St., NW</v>
          </cell>
          <cell r="D68" t="str">
            <v>Albuquerque</v>
          </cell>
          <cell r="E68" t="str">
            <v>NM</v>
          </cell>
          <cell r="F68">
            <v>87114</v>
          </cell>
          <cell r="G68" t="str">
            <v>(505) 998-0501</v>
          </cell>
          <cell r="H68" t="str">
            <v>(505) 998-0505</v>
          </cell>
          <cell r="I68" t="str">
            <v>Ms. </v>
          </cell>
          <cell r="J68" t="str">
            <v>Stephanie</v>
          </cell>
          <cell r="K68" t="str">
            <v>Belmore</v>
          </cell>
          <cell r="L68" t="str">
            <v>Principal</v>
          </cell>
          <cell r="M68" t="str">
            <v>sbelmore@nvanm.org</v>
          </cell>
          <cell r="N68" t="str">
            <v>(505) 998-0501, ext. 135</v>
          </cell>
          <cell r="O68" t="str">
            <v>Ms.</v>
          </cell>
          <cell r="P68" t="str">
            <v>Sarah</v>
          </cell>
          <cell r="Q68" t="str">
            <v>Pina</v>
          </cell>
          <cell r="R68" t="str">
            <v>Business Manager</v>
          </cell>
        </row>
        <row r="69">
          <cell r="A69" t="str">
            <v>01015039</v>
          </cell>
          <cell r="B69" t="str">
            <v>Nuestros Valores Charter School</v>
          </cell>
          <cell r="C69" t="str">
            <v>6900 Gonzales Rd., SW</v>
          </cell>
          <cell r="D69" t="str">
            <v>Albuquerque</v>
          </cell>
          <cell r="E69" t="str">
            <v>NM</v>
          </cell>
          <cell r="F69">
            <v>87121</v>
          </cell>
          <cell r="G69" t="str">
            <v>(505) 604-5056</v>
          </cell>
          <cell r="H69" t="str">
            <v>(505) 873-3567</v>
          </cell>
          <cell r="I69" t="str">
            <v>Ms.</v>
          </cell>
          <cell r="J69" t="str">
            <v>Monica</v>
          </cell>
          <cell r="K69" t="str">
            <v>Aguilar</v>
          </cell>
          <cell r="L69" t="str">
            <v>Principal</v>
          </cell>
          <cell r="M69" t="str">
            <v>monica@nvcharter.com</v>
          </cell>
          <cell r="N69" t="str">
            <v>(505) 604-5056</v>
          </cell>
          <cell r="O69" t="str">
            <v>Ms.</v>
          </cell>
          <cell r="P69" t="str">
            <v>Rhonda</v>
          </cell>
          <cell r="Q69" t="str">
            <v>Cordova</v>
          </cell>
          <cell r="R69" t="str">
            <v>Business Manager</v>
          </cell>
        </row>
        <row r="70">
          <cell r="A70" t="str">
            <v>01015047</v>
          </cell>
          <cell r="B70" t="str">
            <v>Public Academy for Performing Arts</v>
          </cell>
          <cell r="C70" t="str">
            <v>3000 Adams Street, NE</v>
          </cell>
          <cell r="D70" t="str">
            <v>Albuquerque</v>
          </cell>
          <cell r="E70" t="str">
            <v>NM</v>
          </cell>
          <cell r="F70">
            <v>87110</v>
          </cell>
          <cell r="G70" t="str">
            <v>(505) 830-3144</v>
          </cell>
          <cell r="H70" t="str">
            <v>(505) 830-9930</v>
          </cell>
          <cell r="I70" t="str">
            <v>Ms.</v>
          </cell>
          <cell r="J70" t="str">
            <v>Doreen</v>
          </cell>
          <cell r="K70" t="str">
            <v>Winn</v>
          </cell>
          <cell r="L70" t="str">
            <v>Principal</v>
          </cell>
          <cell r="M70" t="str">
            <v>dwinn@paparts.org</v>
          </cell>
          <cell r="N70" t="str">
            <v>(505) 830-3128, ext. 1</v>
          </cell>
          <cell r="O70" t="str">
            <v>Ms.</v>
          </cell>
          <cell r="P70" t="str">
            <v>Rhonda</v>
          </cell>
          <cell r="Q70" t="str">
            <v>Cordova</v>
          </cell>
          <cell r="R70" t="str">
            <v>Business Manager</v>
          </cell>
        </row>
        <row r="71">
          <cell r="A71" t="str">
            <v>538-001</v>
          </cell>
          <cell r="B71" t="str">
            <v>Ralph J. Bunche Academy</v>
          </cell>
          <cell r="C71" t="str">
            <v>230 Truman St., NE</v>
          </cell>
          <cell r="D71" t="str">
            <v>Albuquerque</v>
          </cell>
          <cell r="E71" t="str">
            <v>NM</v>
          </cell>
          <cell r="F71">
            <v>87108</v>
          </cell>
          <cell r="G71" t="str">
            <v>(505) 255-0735</v>
          </cell>
          <cell r="H71" t="str">
            <v>(505) 292-0109</v>
          </cell>
          <cell r="I71" t="str">
            <v>Dr.</v>
          </cell>
          <cell r="J71" t="str">
            <v>Penne</v>
          </cell>
          <cell r="K71" t="str">
            <v>Wilson</v>
          </cell>
          <cell r="L71" t="str">
            <v>Principal</v>
          </cell>
          <cell r="M71" t="str">
            <v>drwilson@rjba.org</v>
          </cell>
          <cell r="N71" t="str">
            <v>(505) 292-0100</v>
          </cell>
          <cell r="O71" t="str">
            <v>Mr.</v>
          </cell>
          <cell r="P71" t="str">
            <v>Mike</v>
          </cell>
          <cell r="Q71" t="str">
            <v>Vigil</v>
          </cell>
          <cell r="R71" t="str">
            <v>Business Manager</v>
          </cell>
        </row>
        <row r="72">
          <cell r="A72" t="str">
            <v>539-001</v>
          </cell>
          <cell r="B72" t="str">
            <v>Red River Valley Charter School</v>
          </cell>
          <cell r="C72" t="str">
            <v>P.O. Box 742</v>
          </cell>
          <cell r="D72" t="str">
            <v>Red River</v>
          </cell>
          <cell r="E72" t="str">
            <v>NM</v>
          </cell>
          <cell r="F72">
            <v>87558</v>
          </cell>
          <cell r="G72" t="str">
            <v>(575) 754-6117</v>
          </cell>
          <cell r="H72" t="str">
            <v>(575) 754-3258</v>
          </cell>
          <cell r="I72" t="str">
            <v>Ms.</v>
          </cell>
          <cell r="J72" t="str">
            <v>Karen</v>
          </cell>
          <cell r="K72" t="str">
            <v>Phillips</v>
          </cell>
          <cell r="L72" t="str">
            <v>School Administrator</v>
          </cell>
          <cell r="M72" t="str">
            <v>redrivervalleycs@hotmail.com</v>
          </cell>
          <cell r="N72" t="str">
            <v>(575) 754-9912</v>
          </cell>
          <cell r="O72" t="str">
            <v>Mr.</v>
          </cell>
          <cell r="P72" t="str">
            <v>Domingo</v>
          </cell>
          <cell r="Q72" t="str">
            <v>Sanchez III</v>
          </cell>
          <cell r="R72" t="str">
            <v>Business Manager</v>
          </cell>
        </row>
        <row r="73">
          <cell r="A73" t="str">
            <v>68475004</v>
          </cell>
          <cell r="B73" t="str">
            <v>Rio Gallinas School</v>
          </cell>
          <cell r="C73" t="str">
            <v>301 Socorro Street</v>
          </cell>
          <cell r="D73" t="str">
            <v>Las Vegas</v>
          </cell>
          <cell r="E73" t="str">
            <v>NM</v>
          </cell>
          <cell r="F73">
            <v>87701</v>
          </cell>
          <cell r="G73" t="str">
            <v>(505) 454-8687</v>
          </cell>
          <cell r="H73" t="str">
            <v>(505) 454-8688</v>
          </cell>
          <cell r="I73" t="str">
            <v>Dr.</v>
          </cell>
          <cell r="J73" t="str">
            <v>Yann</v>
          </cell>
          <cell r="K73" t="str">
            <v>Lussiez</v>
          </cell>
          <cell r="L73" t="str">
            <v>Director</v>
          </cell>
          <cell r="M73" t="str">
            <v>director@riogallinasschool.org</v>
          </cell>
          <cell r="N73" t="str">
            <v>(505) 454-8687</v>
          </cell>
          <cell r="O73" t="str">
            <v>Ms.</v>
          </cell>
          <cell r="P73" t="str">
            <v>Dinah</v>
          </cell>
          <cell r="Q73" t="str">
            <v>Maynes</v>
          </cell>
          <cell r="R73" t="str">
            <v>Business Manager</v>
          </cell>
        </row>
        <row r="74">
          <cell r="A74" t="str">
            <v>01015051</v>
          </cell>
          <cell r="B74" t="str">
            <v>Robert F. Kennedy Charter School</v>
          </cell>
          <cell r="C74" t="str">
            <v>4300 Blake Rd., SW</v>
          </cell>
          <cell r="D74" t="str">
            <v>Albuquerque</v>
          </cell>
          <cell r="E74" t="str">
            <v>NM</v>
          </cell>
          <cell r="F74">
            <v>87121</v>
          </cell>
          <cell r="G74" t="str">
            <v>(505) 243-1118</v>
          </cell>
          <cell r="H74" t="str">
            <v>(505) 242-7444</v>
          </cell>
          <cell r="I74" t="str">
            <v>Mr.</v>
          </cell>
          <cell r="J74" t="str">
            <v>Robert</v>
          </cell>
          <cell r="K74" t="str">
            <v>Baade</v>
          </cell>
          <cell r="L74" t="str">
            <v>Director</v>
          </cell>
          <cell r="M74" t="str">
            <v>rfkbaade@yahoo.com</v>
          </cell>
          <cell r="N74" t="str">
            <v>(505) 243-1118</v>
          </cell>
          <cell r="O74" t="str">
            <v>Ms.</v>
          </cell>
          <cell r="P74" t="str">
            <v>Charlotte</v>
          </cell>
          <cell r="Q74" t="str">
            <v>Ortega</v>
          </cell>
          <cell r="R74" t="str">
            <v>Business Manager</v>
          </cell>
        </row>
        <row r="75">
          <cell r="A75" t="str">
            <v>79555006</v>
          </cell>
          <cell r="B75" t="str">
            <v>Roots and Wings Community School</v>
          </cell>
          <cell r="C75" t="str">
            <v>HC 81, Box 22 </v>
          </cell>
          <cell r="D75" t="str">
            <v>Questa</v>
          </cell>
          <cell r="E75" t="str">
            <v>NM</v>
          </cell>
          <cell r="F75">
            <v>87556</v>
          </cell>
          <cell r="G75" t="str">
            <v>(575) 586-2076</v>
          </cell>
          <cell r="H75" t="str">
            <v>(575) 586-2087</v>
          </cell>
          <cell r="I75" t="str">
            <v>Mr. </v>
          </cell>
          <cell r="J75" t="str">
            <v>Albert</v>
          </cell>
          <cell r="K75" t="str">
            <v>Spungen</v>
          </cell>
          <cell r="L75" t="str">
            <v>Charter Representative</v>
          </cell>
          <cell r="M75" t="str">
            <v>director@rwcs.org</v>
          </cell>
          <cell r="N75" t="str">
            <v>(575) 586-2076</v>
          </cell>
          <cell r="O75" t="str">
            <v>Ms.</v>
          </cell>
          <cell r="P75" t="str">
            <v>Karen</v>
          </cell>
          <cell r="Q75" t="str">
            <v>Quintana Shannon</v>
          </cell>
          <cell r="R75" t="str">
            <v>Business Manager</v>
          </cell>
        </row>
        <row r="76">
          <cell r="A76" t="str">
            <v>543-001</v>
          </cell>
          <cell r="B76" t="str">
            <v>Sage Montessori Charter School</v>
          </cell>
          <cell r="C76" t="str">
            <v>5120 Masthead, NE</v>
          </cell>
          <cell r="D76" t="str">
            <v>Albuquerque</v>
          </cell>
          <cell r="E76" t="str">
            <v>NM</v>
          </cell>
          <cell r="F76">
            <v>87109</v>
          </cell>
          <cell r="G76" t="str">
            <v>(505) 431-0672</v>
          </cell>
          <cell r="H76" t="str">
            <v>(505) 938-7714</v>
          </cell>
          <cell r="I76" t="str">
            <v>Ms.</v>
          </cell>
          <cell r="J76" t="str">
            <v>Algene </v>
          </cell>
          <cell r="K76" t="str">
            <v>Herrick</v>
          </cell>
          <cell r="L76" t="str">
            <v>Director</v>
          </cell>
          <cell r="M76" t="str">
            <v>director@sagecharterschoolabq.org</v>
          </cell>
          <cell r="N76" t="str">
            <v>(505) 797-4305</v>
          </cell>
          <cell r="O76" t="str">
            <v>Mr. </v>
          </cell>
          <cell r="P76" t="str">
            <v>Mike</v>
          </cell>
          <cell r="Q76" t="str">
            <v>Vigil</v>
          </cell>
          <cell r="R76" t="str">
            <v>Business Manager</v>
          </cell>
        </row>
        <row r="77">
          <cell r="A77" t="str">
            <v>63435004</v>
          </cell>
          <cell r="B77" t="str">
            <v>San Diego Riverside Charter School</v>
          </cell>
          <cell r="C77" t="str">
            <v>P.O. Box 99</v>
          </cell>
          <cell r="D77" t="str">
            <v>Jemez Pueblo</v>
          </cell>
          <cell r="E77" t="str">
            <v>NM</v>
          </cell>
          <cell r="F77">
            <v>87024</v>
          </cell>
          <cell r="G77" t="str">
            <v>(575) 834-7419</v>
          </cell>
          <cell r="H77" t="str">
            <v>(575) 834-9167</v>
          </cell>
          <cell r="I77" t="str">
            <v>Ms.</v>
          </cell>
          <cell r="J77" t="str">
            <v>Karen</v>
          </cell>
          <cell r="K77" t="str">
            <v>Mayhew</v>
          </cell>
          <cell r="L77" t="str">
            <v>Principal</v>
          </cell>
          <cell r="M77" t="str">
            <v>tkmayhew@outlook.com</v>
          </cell>
          <cell r="N77" t="str">
            <v>(575) 834-7419</v>
          </cell>
          <cell r="O77" t="str">
            <v>Mr.</v>
          </cell>
          <cell r="P77" t="str">
            <v>Gilbert</v>
          </cell>
          <cell r="Q77" t="str">
            <v>Mondragon</v>
          </cell>
          <cell r="R77" t="str">
            <v>Business Manager</v>
          </cell>
        </row>
        <row r="78">
          <cell r="A78" t="str">
            <v>505-001</v>
          </cell>
          <cell r="B78" t="str">
            <v>School of Dreams Academy</v>
          </cell>
          <cell r="C78" t="str">
            <v>1800 Main NE, Suite 250</v>
          </cell>
          <cell r="D78" t="str">
            <v>Los Lunas</v>
          </cell>
          <cell r="E78" t="str">
            <v>NM</v>
          </cell>
          <cell r="F78">
            <v>87031</v>
          </cell>
          <cell r="G78" t="str">
            <v>(505) 866-7632</v>
          </cell>
          <cell r="H78" t="str">
            <v>(505) 866-0780</v>
          </cell>
          <cell r="I78" t="str">
            <v>Mr.</v>
          </cell>
          <cell r="J78" t="str">
            <v>Mike</v>
          </cell>
          <cell r="K78" t="str">
            <v>Ogas</v>
          </cell>
          <cell r="L78" t="str">
            <v>Head Administrator</v>
          </cell>
          <cell r="M78" t="str">
            <v>mogas@sodacharter.com</v>
          </cell>
          <cell r="N78" t="str">
            <v>(505) 866-7632</v>
          </cell>
          <cell r="O78" t="str">
            <v>Ms.</v>
          </cell>
          <cell r="P78" t="str">
            <v>Geri</v>
          </cell>
          <cell r="Q78" t="str">
            <v>Bennett</v>
          </cell>
          <cell r="R78" t="str">
            <v>Business Manager</v>
          </cell>
        </row>
        <row r="79">
          <cell r="A79" t="str">
            <v>01015090</v>
          </cell>
          <cell r="B79" t="str">
            <v>SIA Tech</v>
          </cell>
          <cell r="C79" t="str">
            <v>1500 Indian School Rd, NW</v>
          </cell>
          <cell r="D79" t="str">
            <v>Albuquerque</v>
          </cell>
          <cell r="E79" t="str">
            <v>NM</v>
          </cell>
          <cell r="F79">
            <v>87104</v>
          </cell>
          <cell r="G79" t="str">
            <v>(505) 242-6640</v>
          </cell>
          <cell r="H79" t="str">
            <v>(505) 242-6872</v>
          </cell>
          <cell r="I79" t="str">
            <v>Mr.</v>
          </cell>
          <cell r="J79" t="str">
            <v>Erik</v>
          </cell>
          <cell r="K79" t="str">
            <v>Bose</v>
          </cell>
          <cell r="L79" t="str">
            <v>Principal</v>
          </cell>
          <cell r="M79" t="str">
            <v>erik.bose@siatech.org</v>
          </cell>
          <cell r="N79" t="str">
            <v>(505) 242-6640, ext. 6504</v>
          </cell>
          <cell r="O79" t="str">
            <v>Mr.</v>
          </cell>
          <cell r="P79" t="str">
            <v>Curt</v>
          </cell>
          <cell r="Q79" t="str">
            <v>Szarek</v>
          </cell>
          <cell r="R79" t="str">
            <v>Business Manager</v>
          </cell>
        </row>
        <row r="80">
          <cell r="A80">
            <v>4055009</v>
          </cell>
          <cell r="B80" t="str">
            <v>Sidney Gutierrez Middle School</v>
          </cell>
          <cell r="C80" t="str">
            <v>P.O. Box 1437</v>
          </cell>
          <cell r="D80" t="str">
            <v>Roswell</v>
          </cell>
          <cell r="E80" t="str">
            <v>NM</v>
          </cell>
          <cell r="F80">
            <v>88202</v>
          </cell>
          <cell r="G80" t="str">
            <v>(575) 347-9703</v>
          </cell>
          <cell r="H80" t="str">
            <v>(575) 347-9707</v>
          </cell>
          <cell r="I80" t="str">
            <v>Mr.</v>
          </cell>
          <cell r="J80" t="str">
            <v>Joe</v>
          </cell>
          <cell r="K80" t="str">
            <v>Andreis</v>
          </cell>
          <cell r="L80" t="str">
            <v>Charter Representative</v>
          </cell>
          <cell r="M80" t="str">
            <v>jandreis@sgms.us</v>
          </cell>
          <cell r="N80" t="str">
            <v>(575) 347-9703</v>
          </cell>
          <cell r="O80" t="str">
            <v>Ms.</v>
          </cell>
          <cell r="P80" t="str">
            <v>Linda</v>
          </cell>
          <cell r="Q80" t="str">
            <v>Purcella</v>
          </cell>
          <cell r="R80" t="str">
            <v>Business Manager</v>
          </cell>
        </row>
        <row r="81">
          <cell r="A81" t="str">
            <v>01015025</v>
          </cell>
          <cell r="B81" t="str">
            <v>South Valley Academy</v>
          </cell>
          <cell r="C81" t="str">
            <v>3426 Blake Road, SW</v>
          </cell>
          <cell r="D81" t="str">
            <v>Albuquerque</v>
          </cell>
          <cell r="E81" t="str">
            <v>NM</v>
          </cell>
          <cell r="F81">
            <v>87105</v>
          </cell>
          <cell r="G81" t="str">
            <v>(505) 452-3132</v>
          </cell>
          <cell r="H81" t="str">
            <v>(505) 452-3133</v>
          </cell>
          <cell r="I81" t="str">
            <v>Ms.</v>
          </cell>
          <cell r="J81" t="str">
            <v>Katarina</v>
          </cell>
          <cell r="K81" t="str">
            <v>Sandoval</v>
          </cell>
          <cell r="L81" t="str">
            <v>Administrator</v>
          </cell>
          <cell r="M81" t="str">
            <v>klsandoval@southvalleyacademy.org</v>
          </cell>
          <cell r="N81" t="str">
            <v>(505) 452-3132</v>
          </cell>
          <cell r="O81" t="str">
            <v>Ms.</v>
          </cell>
          <cell r="P81" t="str">
            <v>Carmen</v>
          </cell>
          <cell r="Q81" t="str">
            <v>Rodriguez</v>
          </cell>
          <cell r="R81" t="str">
            <v>Business Manager</v>
          </cell>
        </row>
        <row r="82">
          <cell r="A82" t="str">
            <v>515-001</v>
          </cell>
          <cell r="B82" t="str">
            <v>South Valley Preparatory School</v>
          </cell>
          <cell r="C82" t="str">
            <v>2813 Gun Club Road, SW</v>
          </cell>
          <cell r="D82" t="str">
            <v>Albuquerque</v>
          </cell>
          <cell r="E82" t="str">
            <v>NM</v>
          </cell>
          <cell r="F82">
            <v>87105</v>
          </cell>
          <cell r="G82" t="str">
            <v>(505) 222-5642</v>
          </cell>
          <cell r="H82" t="str">
            <v>(505) 222-5647</v>
          </cell>
          <cell r="I82" t="str">
            <v>Ms.</v>
          </cell>
          <cell r="J82" t="str">
            <v>Charlotte</v>
          </cell>
          <cell r="K82" t="str">
            <v>Alderete-Trujillo</v>
          </cell>
          <cell r="L82" t="str">
            <v>Principal/Director</v>
          </cell>
          <cell r="M82" t="str">
            <v>charlotte.trujillo@southvalleyprep.org</v>
          </cell>
          <cell r="N82" t="str">
            <v>(505) 222-5642</v>
          </cell>
          <cell r="O82" t="str">
            <v>Mr.</v>
          </cell>
          <cell r="P82" t="str">
            <v>Michael</v>
          </cell>
          <cell r="Q82" t="str">
            <v>Vigil</v>
          </cell>
          <cell r="R82" t="str">
            <v>Business Manager</v>
          </cell>
        </row>
        <row r="83">
          <cell r="A83" t="str">
            <v>544-001</v>
          </cell>
          <cell r="B83" t="str">
            <v>Southwest Aeronautics, Mathematics, and Science Academy</v>
          </cell>
          <cell r="C83" t="str">
            <v>4100 Arrowspace Parkway, NW</v>
          </cell>
          <cell r="D83" t="str">
            <v>Albuquerque</v>
          </cell>
          <cell r="E83" t="str">
            <v>NM</v>
          </cell>
          <cell r="F83">
            <v>87121</v>
          </cell>
          <cell r="G83" t="str">
            <v>(505) 338-8601</v>
          </cell>
          <cell r="H83" t="str">
            <v>(505) 923-3092</v>
          </cell>
          <cell r="I83" t="str">
            <v>Dr.</v>
          </cell>
          <cell r="J83" t="str">
            <v>Scott</v>
          </cell>
          <cell r="K83" t="str">
            <v>Glasrud</v>
          </cell>
          <cell r="L83" t="str">
            <v>Head Administrator</v>
          </cell>
          <cell r="M83" t="str">
            <v>sglasrud@sslc-nm.com</v>
          </cell>
          <cell r="N83" t="str">
            <v>(505) 296-7677</v>
          </cell>
          <cell r="O83" t="str">
            <v>Ms.</v>
          </cell>
          <cell r="P83" t="str">
            <v>Leslie</v>
          </cell>
          <cell r="Q83" t="str">
            <v>Lujan</v>
          </cell>
          <cell r="R83" t="str">
            <v>Finance &amp; Operations Director</v>
          </cell>
        </row>
        <row r="84">
          <cell r="A84" t="str">
            <v>527-001</v>
          </cell>
          <cell r="B84" t="str">
            <v>Southwest Intermediate Learning Center</v>
          </cell>
          <cell r="C84" t="str">
            <v>10301 Candelaria Rd., NE</v>
          </cell>
          <cell r="D84" t="str">
            <v>Albuquerque</v>
          </cell>
          <cell r="E84" t="str">
            <v>NM</v>
          </cell>
          <cell r="F84">
            <v>87112</v>
          </cell>
          <cell r="G84" t="str">
            <v>(505) 296-7677</v>
          </cell>
          <cell r="H84" t="str">
            <v>(505) 296-0510</v>
          </cell>
          <cell r="I84" t="str">
            <v>Dr.</v>
          </cell>
          <cell r="J84" t="str">
            <v>Scott</v>
          </cell>
          <cell r="K84" t="str">
            <v>Glasrud</v>
          </cell>
          <cell r="L84" t="str">
            <v>Head Administrator</v>
          </cell>
          <cell r="M84" t="str">
            <v>sglasrud@sslc-nm.com</v>
          </cell>
          <cell r="N84" t="str">
            <v>(505) 296-7677</v>
          </cell>
          <cell r="O84" t="str">
            <v>Ms.</v>
          </cell>
          <cell r="P84" t="str">
            <v>Leslie</v>
          </cell>
          <cell r="Q84" t="str">
            <v>Lujan</v>
          </cell>
          <cell r="R84" t="str">
            <v>Finance &amp; Operations Director</v>
          </cell>
        </row>
        <row r="85">
          <cell r="A85" t="str">
            <v>530-001</v>
          </cell>
          <cell r="B85" t="str">
            <v>Southwest Primary Learning Center</v>
          </cell>
          <cell r="C85" t="str">
            <v>10301 Candelaria Rd., NE</v>
          </cell>
          <cell r="D85" t="str">
            <v>Albuquerque</v>
          </cell>
          <cell r="E85" t="str">
            <v>NM</v>
          </cell>
          <cell r="F85">
            <v>87112</v>
          </cell>
          <cell r="G85" t="str">
            <v>(505) 296-7677</v>
          </cell>
          <cell r="H85" t="str">
            <v>(505) 296-0510</v>
          </cell>
          <cell r="I85" t="str">
            <v>Dr.</v>
          </cell>
          <cell r="J85" t="str">
            <v>Scott</v>
          </cell>
          <cell r="K85" t="str">
            <v>Glasrud</v>
          </cell>
          <cell r="L85" t="str">
            <v>Head Administrator</v>
          </cell>
          <cell r="M85" t="str">
            <v>sglasrud@sslc-nm.com</v>
          </cell>
          <cell r="N85" t="str">
            <v>(505) 296-7677</v>
          </cell>
          <cell r="O85" t="str">
            <v>Ms.</v>
          </cell>
          <cell r="P85" t="str">
            <v>Leslie</v>
          </cell>
          <cell r="Q85" t="str">
            <v>Lujan</v>
          </cell>
          <cell r="R85" t="str">
            <v>Finance &amp; Operations Director</v>
          </cell>
        </row>
        <row r="86">
          <cell r="A86" t="str">
            <v>531-001</v>
          </cell>
          <cell r="B86" t="str">
            <v>Southwest Secondary Learning Center</v>
          </cell>
          <cell r="C86" t="str">
            <v>10301 Candelaria Rd., NE</v>
          </cell>
          <cell r="D86" t="str">
            <v>Albuquerque</v>
          </cell>
          <cell r="E86" t="str">
            <v>NM</v>
          </cell>
          <cell r="F86">
            <v>87112</v>
          </cell>
          <cell r="G86" t="str">
            <v>(505) 296-7677</v>
          </cell>
          <cell r="H86" t="str">
            <v>(505) 296-0510</v>
          </cell>
          <cell r="I86" t="str">
            <v>Dr.</v>
          </cell>
          <cell r="J86" t="str">
            <v>Scott</v>
          </cell>
          <cell r="K86" t="str">
            <v>Glasrud</v>
          </cell>
          <cell r="L86" t="str">
            <v>Head Administrator</v>
          </cell>
          <cell r="M86" t="str">
            <v>sglasrud@sslc-nm.com</v>
          </cell>
          <cell r="N86" t="str">
            <v>(505) 296-7677</v>
          </cell>
          <cell r="O86" t="str">
            <v>Ms.</v>
          </cell>
          <cell r="P86" t="str">
            <v>Leslie</v>
          </cell>
          <cell r="Q86" t="str">
            <v>Lujan</v>
          </cell>
          <cell r="R86" t="str">
            <v>Finance &amp; Operations Director</v>
          </cell>
        </row>
        <row r="87">
          <cell r="A87" t="str">
            <v>510-001</v>
          </cell>
          <cell r="B87" t="str">
            <v>Taos Academy</v>
          </cell>
          <cell r="C87" t="str">
            <v>110 Paseo del Canon W</v>
          </cell>
          <cell r="D87" t="str">
            <v>Taos</v>
          </cell>
          <cell r="E87" t="str">
            <v>NM</v>
          </cell>
          <cell r="F87">
            <v>87571</v>
          </cell>
          <cell r="G87" t="str">
            <v>(575) 751-3109</v>
          </cell>
          <cell r="H87" t="str">
            <v>(575) 751-3394</v>
          </cell>
          <cell r="I87" t="str">
            <v>Ms.</v>
          </cell>
          <cell r="J87" t="str">
            <v>Traci</v>
          </cell>
          <cell r="K87" t="str">
            <v>Filiss</v>
          </cell>
          <cell r="L87" t="str">
            <v>Charter Representative</v>
          </cell>
          <cell r="M87" t="str">
            <v>tfiliss@taosacademy.org</v>
          </cell>
          <cell r="N87" t="str">
            <v>(575) 751-3109</v>
          </cell>
          <cell r="O87" t="str">
            <v>Ms.</v>
          </cell>
          <cell r="P87" t="str">
            <v>Deanna</v>
          </cell>
          <cell r="Q87" t="str">
            <v>Gomez</v>
          </cell>
          <cell r="R87" t="str">
            <v>Business Manager</v>
          </cell>
        </row>
        <row r="88">
          <cell r="A88">
            <v>76555005</v>
          </cell>
          <cell r="B88" t="str">
            <v>Taos Charter School</v>
          </cell>
          <cell r="C88" t="str">
            <v>P.O. Box 3009</v>
          </cell>
          <cell r="D88" t="str">
            <v>Ranchos de Taos</v>
          </cell>
          <cell r="E88" t="str">
            <v>NM</v>
          </cell>
          <cell r="F88">
            <v>87557</v>
          </cell>
          <cell r="G88" t="str">
            <v>(575) 751-7222</v>
          </cell>
          <cell r="H88" t="str">
            <v>(575) 751-7546</v>
          </cell>
          <cell r="I88" t="str">
            <v>Ms.</v>
          </cell>
          <cell r="J88" t="str">
            <v>Deidre</v>
          </cell>
          <cell r="K88" t="str">
            <v>McAdams</v>
          </cell>
          <cell r="L88" t="str">
            <v>Charter Representative</v>
          </cell>
          <cell r="M88" t="str">
            <v>dmcadam@taoscharterschool.org</v>
          </cell>
          <cell r="N88" t="str">
            <v>(575) 751-7222, ext. 202</v>
          </cell>
          <cell r="O88" t="str">
            <v>Mr.</v>
          </cell>
          <cell r="P88" t="str">
            <v>Domingo</v>
          </cell>
          <cell r="Q88" t="str">
            <v>Sanchez III</v>
          </cell>
          <cell r="R88" t="str">
            <v>Business Manager</v>
          </cell>
        </row>
        <row r="89">
          <cell r="A89" t="str">
            <v>521-001</v>
          </cell>
          <cell r="B89" t="str">
            <v>Taos Integrated School of the Arts</v>
          </cell>
          <cell r="C89" t="str">
            <v>P.O. Box 668</v>
          </cell>
          <cell r="D89" t="str">
            <v>Taos</v>
          </cell>
          <cell r="E89" t="str">
            <v>NM</v>
          </cell>
          <cell r="F89">
            <v>87571</v>
          </cell>
          <cell r="G89" t="str">
            <v>(575) 758-7755</v>
          </cell>
          <cell r="H89" t="str">
            <v>(575) 758-7766</v>
          </cell>
          <cell r="I89" t="str">
            <v>Ms.</v>
          </cell>
          <cell r="J89" t="str">
            <v>Susan</v>
          </cell>
          <cell r="K89" t="str">
            <v>Germann</v>
          </cell>
          <cell r="L89" t="str">
            <v>Director</v>
          </cell>
          <cell r="M89" t="str">
            <v>susang@tisataos.com</v>
          </cell>
          <cell r="N89" t="str">
            <v>(575) 758-7755</v>
          </cell>
          <cell r="O89" t="str">
            <v>Ms.</v>
          </cell>
          <cell r="P89" t="str">
            <v>Deanna</v>
          </cell>
          <cell r="Q89" t="str">
            <v>Gomez</v>
          </cell>
          <cell r="R89" t="str">
            <v>Business Manager</v>
          </cell>
        </row>
        <row r="90">
          <cell r="A90" t="str">
            <v>518-001</v>
          </cell>
          <cell r="B90" t="str">
            <v>Tierra Adentro</v>
          </cell>
          <cell r="C90" t="str">
            <v>1511 Central Ave., NE</v>
          </cell>
          <cell r="D90" t="str">
            <v>Albuquerque</v>
          </cell>
          <cell r="E90" t="str">
            <v>NM</v>
          </cell>
          <cell r="F90">
            <v>87106</v>
          </cell>
          <cell r="G90" t="str">
            <v>(505) 967-4720</v>
          </cell>
          <cell r="H90" t="str">
            <v>(505) 967-4721</v>
          </cell>
          <cell r="I90" t="str">
            <v>Ms.</v>
          </cell>
          <cell r="J90" t="str">
            <v>Veronica</v>
          </cell>
          <cell r="K90" t="str">
            <v>Torres</v>
          </cell>
          <cell r="L90" t="str">
            <v>Executive Director</v>
          </cell>
          <cell r="M90" t="str">
            <v>veronicalynntorres@gmail.com</v>
          </cell>
          <cell r="N90" t="str">
            <v>(505) 967-4720</v>
          </cell>
          <cell r="O90" t="str">
            <v>Ms.</v>
          </cell>
          <cell r="P90" t="str">
            <v>Rhonda</v>
          </cell>
          <cell r="Q90" t="str">
            <v>Cordova</v>
          </cell>
          <cell r="R90" t="str">
            <v>Business Manager</v>
          </cell>
        </row>
        <row r="91">
          <cell r="A91" t="str">
            <v>71495036</v>
          </cell>
          <cell r="B91" t="str">
            <v>Tierra Encantada Charter School</v>
          </cell>
          <cell r="C91" t="str">
            <v>551 Alarid St.</v>
          </cell>
          <cell r="D91" t="str">
            <v>Santa Fe</v>
          </cell>
          <cell r="E91" t="str">
            <v>NM</v>
          </cell>
          <cell r="F91">
            <v>87501</v>
          </cell>
          <cell r="G91" t="str">
            <v>(505) 983-3337</v>
          </cell>
          <cell r="H91" t="str">
            <v>(505) 986-6637</v>
          </cell>
          <cell r="I91" t="str">
            <v>Mr.</v>
          </cell>
          <cell r="J91" t="str">
            <v>Daniel</v>
          </cell>
          <cell r="K91" t="str">
            <v>Benavidez</v>
          </cell>
          <cell r="L91" t="str">
            <v>Charter Representative</v>
          </cell>
          <cell r="M91" t="str">
            <v>dbenavidez@tecsalvord.org</v>
          </cell>
          <cell r="N91" t="str">
            <v>(505) 983-3337</v>
          </cell>
          <cell r="O91" t="str">
            <v>Mr.</v>
          </cell>
          <cell r="P91" t="str">
            <v>Steve</v>
          </cell>
          <cell r="Q91" t="str">
            <v>Alarid</v>
          </cell>
          <cell r="R91" t="str">
            <v>Business Manager</v>
          </cell>
        </row>
        <row r="92">
          <cell r="A92" t="str">
            <v>71475155</v>
          </cell>
          <cell r="B92" t="str">
            <v>Turquoise Trail Charter School</v>
          </cell>
          <cell r="C92" t="str">
            <v>13-A San Marcos Loop</v>
          </cell>
          <cell r="D92" t="str">
            <v>Santa Fe</v>
          </cell>
          <cell r="E92" t="str">
            <v>NM</v>
          </cell>
          <cell r="F92">
            <v>87508</v>
          </cell>
          <cell r="G92" t="str">
            <v>(505) 467-1700</v>
          </cell>
          <cell r="H92" t="str">
            <v>(505) 474-7862</v>
          </cell>
          <cell r="I92" t="str">
            <v>Dr. </v>
          </cell>
          <cell r="J92" t="str">
            <v>Ray</v>
          </cell>
          <cell r="K92" t="str">
            <v>Griffin</v>
          </cell>
          <cell r="L92" t="str">
            <v>Head Administrator</v>
          </cell>
          <cell r="M92" t="str">
            <v>rgriffin@sfps.info</v>
          </cell>
          <cell r="N92" t="str">
            <v>(505) 467-1702</v>
          </cell>
          <cell r="O92" t="str">
            <v>Mr.</v>
          </cell>
          <cell r="P92" t="str">
            <v>Randy</v>
          </cell>
          <cell r="Q92" t="str">
            <v>Freeman</v>
          </cell>
          <cell r="R92" t="str">
            <v>Finance Director</v>
          </cell>
        </row>
        <row r="93">
          <cell r="A93" t="str">
            <v>01015027</v>
          </cell>
          <cell r="B93" t="str">
            <v>Twenty-First Century Charter School</v>
          </cell>
          <cell r="C93" t="str">
            <v>6805 Academy Parkway W NE</v>
          </cell>
          <cell r="D93" t="str">
            <v>Albuquerque</v>
          </cell>
          <cell r="E93" t="str">
            <v>NM</v>
          </cell>
          <cell r="F93">
            <v>87109</v>
          </cell>
          <cell r="G93" t="str">
            <v>(505) 254-0280</v>
          </cell>
          <cell r="H93" t="str">
            <v>(505) 254-8507</v>
          </cell>
          <cell r="I93" t="str">
            <v>Ms.</v>
          </cell>
          <cell r="J93" t="str">
            <v>Mary    </v>
          </cell>
          <cell r="K93" t="str">
            <v>Tarango</v>
          </cell>
          <cell r="L93" t="str">
            <v>Charter Representative</v>
          </cell>
          <cell r="M93" t="str">
            <v>tarangom@21stcenturypa.org</v>
          </cell>
          <cell r="N93" t="str">
            <v>(505) 254-0280</v>
          </cell>
          <cell r="O93" t="str">
            <v>Ms.</v>
          </cell>
          <cell r="P93" t="str">
            <v>Judy</v>
          </cell>
          <cell r="Q93" t="str">
            <v>Bergs</v>
          </cell>
          <cell r="R93" t="str">
            <v>Business Manager</v>
          </cell>
        </row>
        <row r="94">
          <cell r="A94" t="str">
            <v>548-001</v>
          </cell>
          <cell r="B94" t="str">
            <v>Uplift Community School</v>
          </cell>
          <cell r="C94" t="str">
            <v>406 Hwy 564</v>
          </cell>
          <cell r="D94" t="str">
            <v>Gallup</v>
          </cell>
          <cell r="E94" t="str">
            <v>NM</v>
          </cell>
          <cell r="F94">
            <v>87301</v>
          </cell>
          <cell r="G94" t="str">
            <v>(505) 863-4333</v>
          </cell>
          <cell r="H94" t="str">
            <v>(505) 863-4885</v>
          </cell>
          <cell r="I94" t="str">
            <v>Ms.</v>
          </cell>
          <cell r="J94" t="str">
            <v>Aimie</v>
          </cell>
          <cell r="K94" t="str">
            <v>Duran</v>
          </cell>
          <cell r="L94" t="str">
            <v>Director</v>
          </cell>
          <cell r="M94" t="str">
            <v>director@upliftschool.org</v>
          </cell>
          <cell r="N94" t="str">
            <v>(505) 863-4333</v>
          </cell>
          <cell r="O94" t="str">
            <v>Mr.</v>
          </cell>
          <cell r="P94" t="str">
            <v>Sean </v>
          </cell>
          <cell r="Q94" t="str">
            <v>Fry</v>
          </cell>
          <cell r="R94" t="str">
            <v>Business Manager</v>
          </cell>
        </row>
        <row r="95">
          <cell r="A95" t="str">
            <v>76555012</v>
          </cell>
          <cell r="B95" t="str">
            <v>Vista Grande High School</v>
          </cell>
          <cell r="C95" t="str">
            <v>213 Paseo del Canon East</v>
          </cell>
          <cell r="D95" t="str">
            <v>Taos</v>
          </cell>
          <cell r="E95" t="str">
            <v>NM</v>
          </cell>
          <cell r="F95">
            <v>87571</v>
          </cell>
          <cell r="G95" t="str">
            <v>(575) 758-5100</v>
          </cell>
          <cell r="H95" t="str">
            <v>(575) 758-5102</v>
          </cell>
          <cell r="I95" t="str">
            <v>Ms.</v>
          </cell>
          <cell r="J95" t="str">
            <v>Isabelle</v>
          </cell>
          <cell r="K95" t="str">
            <v>St. Onge</v>
          </cell>
          <cell r="L95" t="str">
            <v>Principal</v>
          </cell>
          <cell r="M95" t="str">
            <v>jstonge@vghs.org</v>
          </cell>
          <cell r="N95" t="str">
            <v>(575) 758-5100</v>
          </cell>
          <cell r="O95" t="str">
            <v>Ms.</v>
          </cell>
          <cell r="P95" t="str">
            <v>Annette</v>
          </cell>
          <cell r="Q95" t="str">
            <v>Bowden</v>
          </cell>
          <cell r="R95" t="str">
            <v>Business Manager</v>
          </cell>
        </row>
        <row r="96">
          <cell r="A96" t="str">
            <v>6345003</v>
          </cell>
          <cell r="B96" t="str">
            <v>Walatowa High Charter School</v>
          </cell>
          <cell r="C96" t="str">
            <v>P.O. Box 277</v>
          </cell>
          <cell r="D96" t="str">
            <v>Jemez Pueblo</v>
          </cell>
          <cell r="E96" t="str">
            <v>NM</v>
          </cell>
          <cell r="F96">
            <v>87024</v>
          </cell>
          <cell r="G96" t="str">
            <v>(575) 834-0443</v>
          </cell>
          <cell r="H96" t="str">
            <v>(575) 834-0449</v>
          </cell>
          <cell r="I96" t="str">
            <v>Mr.</v>
          </cell>
          <cell r="J96" t="str">
            <v>Arrow</v>
          </cell>
          <cell r="K96" t="str">
            <v>Wilkinson</v>
          </cell>
          <cell r="L96" t="str">
            <v>Principal</v>
          </cell>
          <cell r="M96" t="str">
            <v>awilkinson@walatowahcs.org</v>
          </cell>
          <cell r="N96" t="str">
            <v>(575) 834-0443</v>
          </cell>
          <cell r="O96" t="str">
            <v>Ms.</v>
          </cell>
          <cell r="P96" t="str">
            <v>Katherine</v>
          </cell>
          <cell r="Q96" t="str">
            <v>Toya</v>
          </cell>
          <cell r="R96" t="str">
            <v>Business Manager</v>
          </cell>
        </row>
        <row r="97">
          <cell r="A97" t="str">
            <v>545-001</v>
          </cell>
          <cell r="B97" t="str">
            <v>William W. &amp; Josephine Dorn Charter Community School</v>
          </cell>
          <cell r="C97" t="str">
            <v>1119 Edith Blvd., SE</v>
          </cell>
          <cell r="D97" t="str">
            <v>Albuquerque</v>
          </cell>
          <cell r="E97" t="str">
            <v>NM</v>
          </cell>
          <cell r="F97">
            <v>87102</v>
          </cell>
          <cell r="G97" t="str">
            <v>(505) 243-1434</v>
          </cell>
          <cell r="H97" t="str">
            <v>(505) 243-6943</v>
          </cell>
          <cell r="I97" t="str">
            <v>Ms.</v>
          </cell>
          <cell r="J97" t="str">
            <v>Ellen</v>
          </cell>
          <cell r="K97" t="str">
            <v>Esquibel-Bellamy</v>
          </cell>
          <cell r="L97" t="str">
            <v>Director</v>
          </cell>
          <cell r="M97" t="str">
            <v>eebellamy@dorncharterschool.org</v>
          </cell>
          <cell r="N97" t="str">
            <v>(505) 243-1434</v>
          </cell>
          <cell r="O97" t="str">
            <v>Ms.</v>
          </cell>
          <cell r="P97" t="str">
            <v>Amber</v>
          </cell>
          <cell r="Q97" t="str">
            <v>Pena</v>
          </cell>
          <cell r="R97" t="str">
            <v>Business Manager</v>
          </cell>
        </row>
        <row r="98">
          <cell r="A98" t="str">
            <v>046</v>
          </cell>
          <cell r="B98" t="str">
            <v>Alamogordo Public Schools</v>
          </cell>
          <cell r="C98" t="str">
            <v>P.O. Box 650</v>
          </cell>
          <cell r="D98" t="str">
            <v>Alamogordo</v>
          </cell>
          <cell r="E98" t="str">
            <v>NM</v>
          </cell>
          <cell r="F98">
            <v>88310</v>
          </cell>
          <cell r="G98" t="str">
            <v>(575) 812-6000</v>
          </cell>
          <cell r="H98" t="str">
            <v>(575) 812-6044</v>
          </cell>
          <cell r="I98" t="str">
            <v>Dr.</v>
          </cell>
          <cell r="J98" t="str">
            <v>George</v>
          </cell>
          <cell r="K98" t="str">
            <v>Straface</v>
          </cell>
          <cell r="L98" t="str">
            <v>Superintendent</v>
          </cell>
          <cell r="M98" t="str">
            <v>george.straface@aps4kids.org</v>
          </cell>
          <cell r="N98" t="str">
            <v>(575) 812-6001</v>
          </cell>
          <cell r="O98" t="str">
            <v>Ms.</v>
          </cell>
          <cell r="P98" t="str">
            <v>Carol</v>
          </cell>
          <cell r="Q98" t="str">
            <v>Genest</v>
          </cell>
          <cell r="R98" t="str">
            <v>Finance Director</v>
          </cell>
        </row>
        <row r="99">
          <cell r="A99" t="str">
            <v>001</v>
          </cell>
          <cell r="B99" t="str">
            <v>Albuquerque Public Schools</v>
          </cell>
          <cell r="C99" t="str">
            <v>P.O. Box 25704</v>
          </cell>
          <cell r="D99" t="str">
            <v>Albuquerque</v>
          </cell>
          <cell r="E99" t="str">
            <v>NM</v>
          </cell>
          <cell r="F99">
            <v>87125</v>
          </cell>
          <cell r="G99" t="str">
            <v>(505) 880-3700</v>
          </cell>
          <cell r="H99" t="str">
            <v>(505) 872-6888</v>
          </cell>
          <cell r="I99" t="str">
            <v>Mr.</v>
          </cell>
          <cell r="J99" t="str">
            <v>Winston</v>
          </cell>
          <cell r="K99" t="str">
            <v>Brooks</v>
          </cell>
          <cell r="L99" t="str">
            <v>Superintendent</v>
          </cell>
          <cell r="M99" t="str">
            <v>brooks_w@aps.edu</v>
          </cell>
          <cell r="N99" t="str">
            <v>(505) 880-3744</v>
          </cell>
          <cell r="O99" t="str">
            <v>Mr.</v>
          </cell>
          <cell r="P99" t="str">
            <v>Ruben</v>
          </cell>
          <cell r="Q99" t="str">
            <v>Hendrickson</v>
          </cell>
          <cell r="R99" t="str">
            <v>Executive Director of Budget</v>
          </cell>
        </row>
        <row r="100">
          <cell r="A100" t="str">
            <v>030</v>
          </cell>
          <cell r="B100" t="str">
            <v>Animas Public Schools</v>
          </cell>
          <cell r="C100" t="str">
            <v>P.O. Box 85</v>
          </cell>
          <cell r="D100" t="str">
            <v>Animas</v>
          </cell>
          <cell r="E100" t="str">
            <v>NM</v>
          </cell>
          <cell r="F100">
            <v>88020</v>
          </cell>
          <cell r="G100" t="str">
            <v>(575) 548-2299</v>
          </cell>
          <cell r="H100" t="str">
            <v>(575) 548-2388</v>
          </cell>
          <cell r="I100" t="str">
            <v>Ms.</v>
          </cell>
          <cell r="J100" t="str">
            <v>Betsy</v>
          </cell>
          <cell r="K100" t="str">
            <v>Ward</v>
          </cell>
          <cell r="L100" t="str">
            <v>Superintendent</v>
          </cell>
          <cell r="M100" t="str">
            <v>bward@animask12.net</v>
          </cell>
          <cell r="N100" t="str">
            <v>(575) 548-2299, ext. 222</v>
          </cell>
          <cell r="O100" t="str">
            <v>Ms.</v>
          </cell>
          <cell r="P100" t="str">
            <v>Tammy</v>
          </cell>
          <cell r="Q100" t="str">
            <v>Pompeo</v>
          </cell>
          <cell r="R100" t="str">
            <v>Business Manager</v>
          </cell>
        </row>
        <row r="101">
          <cell r="A101" t="str">
            <v>022</v>
          </cell>
          <cell r="B101" t="str">
            <v>Artesia Public Schools</v>
          </cell>
          <cell r="C101" t="str">
            <v>1106 W. Quay</v>
          </cell>
          <cell r="D101" t="str">
            <v>Artesia</v>
          </cell>
          <cell r="E101" t="str">
            <v>NM</v>
          </cell>
          <cell r="F101">
            <v>88210</v>
          </cell>
          <cell r="G101" t="str">
            <v>(575) 746-3585</v>
          </cell>
          <cell r="H101" t="str">
            <v>(575) 746-6232</v>
          </cell>
          <cell r="I101" t="str">
            <v>Dr.</v>
          </cell>
          <cell r="J101" t="str">
            <v>Crit</v>
          </cell>
          <cell r="K101" t="str">
            <v>Caton</v>
          </cell>
          <cell r="L101" t="str">
            <v>Superintendent</v>
          </cell>
          <cell r="M101" t="str">
            <v>cdcaton@bulldogs.org</v>
          </cell>
          <cell r="N101" t="str">
            <v>(575) 746-3585</v>
          </cell>
          <cell r="O101" t="str">
            <v>Ms.</v>
          </cell>
          <cell r="P101" t="str">
            <v>Janet</v>
          </cell>
          <cell r="Q101" t="str">
            <v>Grice</v>
          </cell>
          <cell r="R101" t="str">
            <v>Business Manager</v>
          </cell>
        </row>
        <row r="102">
          <cell r="A102" t="str">
            <v>064</v>
          </cell>
          <cell r="B102" t="str">
            <v>Aztec Municipal Schools</v>
          </cell>
          <cell r="C102" t="str">
            <v>1118 W. Aztec Blvd.</v>
          </cell>
          <cell r="D102" t="str">
            <v>Aztec</v>
          </cell>
          <cell r="E102" t="str">
            <v>NM</v>
          </cell>
          <cell r="F102">
            <v>87410</v>
          </cell>
          <cell r="G102" t="str">
            <v>(505) 334-9474</v>
          </cell>
          <cell r="H102" t="str">
            <v>(505) 334-9861</v>
          </cell>
          <cell r="I102" t="str">
            <v>Mr.</v>
          </cell>
          <cell r="J102" t="str">
            <v>Kirk</v>
          </cell>
          <cell r="K102" t="str">
            <v>Carpenter</v>
          </cell>
          <cell r="L102" t="str">
            <v>Superintendent</v>
          </cell>
          <cell r="M102" t="str">
            <v>adcarpki@aztec.k12.nm.us</v>
          </cell>
          <cell r="N102" t="str">
            <v>(505) 334-9474</v>
          </cell>
          <cell r="O102" t="str">
            <v>Mr.</v>
          </cell>
          <cell r="P102" t="str">
            <v>Gary</v>
          </cell>
          <cell r="Q102" t="str">
            <v>Martinez</v>
          </cell>
          <cell r="R102" t="str">
            <v>Finance Director</v>
          </cell>
        </row>
        <row r="103">
          <cell r="A103" t="str">
            <v>087</v>
          </cell>
          <cell r="B103" t="str">
            <v>Belen Consolidated Schools</v>
          </cell>
          <cell r="C103" t="str">
            <v>520 North Main Street</v>
          </cell>
          <cell r="D103" t="str">
            <v>Belen</v>
          </cell>
          <cell r="E103" t="str">
            <v>NM</v>
          </cell>
          <cell r="F103">
            <v>87002</v>
          </cell>
          <cell r="G103" t="str">
            <v>(505) 966-1000</v>
          </cell>
          <cell r="H103" t="str">
            <v>(505) 966-1060</v>
          </cell>
          <cell r="I103" t="str">
            <v>Mr.</v>
          </cell>
          <cell r="J103" t="str">
            <v>Ron</v>
          </cell>
          <cell r="K103" t="str">
            <v>Marquez</v>
          </cell>
          <cell r="L103" t="str">
            <v>Superintendent</v>
          </cell>
          <cell r="M103" t="str">
            <v>marquezr@beleneagles.org</v>
          </cell>
          <cell r="N103" t="str">
            <v>(505) 966-1000</v>
          </cell>
          <cell r="O103" t="str">
            <v>Mr.</v>
          </cell>
          <cell r="P103" t="str">
            <v>George</v>
          </cell>
          <cell r="Q103" t="str">
            <v>Perea</v>
          </cell>
          <cell r="R103" t="str">
            <v>Finance Director</v>
          </cell>
        </row>
        <row r="104">
          <cell r="A104" t="str">
            <v>061</v>
          </cell>
          <cell r="B104" t="str">
            <v>Bernalillo Public Schools</v>
          </cell>
          <cell r="C104" t="str">
            <v>560 S. Camino del Pueblo</v>
          </cell>
          <cell r="D104" t="str">
            <v>Bernalillo</v>
          </cell>
          <cell r="E104" t="str">
            <v>NM</v>
          </cell>
          <cell r="F104">
            <v>87004</v>
          </cell>
          <cell r="G104" t="str">
            <v>(505) 867-2317</v>
          </cell>
          <cell r="H104" t="str">
            <v>(505) 867-7850</v>
          </cell>
          <cell r="I104" t="str">
            <v>Mr.</v>
          </cell>
          <cell r="J104" t="str">
            <v>Allan</v>
          </cell>
          <cell r="K104" t="str">
            <v>Tapia</v>
          </cell>
          <cell r="L104" t="str">
            <v>Superintendent</v>
          </cell>
          <cell r="M104" t="str">
            <v>atapia@bps.k12.nm.us</v>
          </cell>
          <cell r="N104" t="str">
            <v>(505) 867-2317</v>
          </cell>
          <cell r="O104" t="str">
            <v>Ms.</v>
          </cell>
          <cell r="P104" t="str">
            <v>Denise</v>
          </cell>
          <cell r="Q104" t="str">
            <v>Irion</v>
          </cell>
          <cell r="R104" t="str">
            <v>Finance Director</v>
          </cell>
        </row>
        <row r="105">
          <cell r="A105" t="str">
            <v>066</v>
          </cell>
          <cell r="B105" t="str">
            <v>Bloomfield Schools</v>
          </cell>
          <cell r="C105" t="str">
            <v>325 N. Bergin Lane</v>
          </cell>
          <cell r="D105" t="str">
            <v>Bloomfield</v>
          </cell>
          <cell r="E105" t="str">
            <v>NM</v>
          </cell>
          <cell r="F105">
            <v>87413</v>
          </cell>
          <cell r="G105" t="str">
            <v>(505) 632-4300</v>
          </cell>
          <cell r="H105" t="str">
            <v>(505) 632-4371</v>
          </cell>
          <cell r="I105" t="str">
            <v>Mr.</v>
          </cell>
          <cell r="J105" t="str">
            <v>Joseph</v>
          </cell>
          <cell r="K105" t="str">
            <v>Rasor</v>
          </cell>
          <cell r="L105" t="str">
            <v>Superintendent</v>
          </cell>
          <cell r="M105" t="str">
            <v>jrasor@bsin.k12.nm.us</v>
          </cell>
          <cell r="N105" t="str">
            <v>(505) 632-4333</v>
          </cell>
          <cell r="O105" t="str">
            <v>Mr.</v>
          </cell>
          <cell r="P105" t="str">
            <v>Gary</v>
          </cell>
          <cell r="Q105" t="str">
            <v>Giron</v>
          </cell>
          <cell r="R105" t="str">
            <v>Director of Finance and Operations</v>
          </cell>
        </row>
        <row r="106">
          <cell r="A106" t="str">
            <v>040</v>
          </cell>
          <cell r="B106" t="str">
            <v>Capitan Municipal Schools</v>
          </cell>
          <cell r="C106" t="str">
            <v>P.O. Box 278</v>
          </cell>
          <cell r="D106" t="str">
            <v>Capitan</v>
          </cell>
          <cell r="E106" t="str">
            <v>NM</v>
          </cell>
          <cell r="F106">
            <v>88316</v>
          </cell>
          <cell r="G106" t="str">
            <v>(575) 354-8500</v>
          </cell>
          <cell r="H106" t="str">
            <v>(575) 354-8505</v>
          </cell>
          <cell r="I106" t="str">
            <v>Ms.</v>
          </cell>
          <cell r="J106" t="str">
            <v>Shirley </v>
          </cell>
          <cell r="K106" t="str">
            <v>Crawford</v>
          </cell>
          <cell r="L106" t="str">
            <v>Superintendent</v>
          </cell>
          <cell r="M106" t="str">
            <v>shirley.crawford@capitantigers.org</v>
          </cell>
          <cell r="N106" t="str">
            <v>(575) 354-8500</v>
          </cell>
          <cell r="O106" t="str">
            <v>Ms.</v>
          </cell>
          <cell r="P106" t="str">
            <v>Kimberly </v>
          </cell>
          <cell r="Q106" t="str">
            <v>Stone</v>
          </cell>
          <cell r="R106" t="str">
            <v>Business Manager</v>
          </cell>
        </row>
        <row r="107">
          <cell r="A107" t="str">
            <v>020</v>
          </cell>
          <cell r="B107" t="str">
            <v>Carlsbad Municipal Schools</v>
          </cell>
          <cell r="C107" t="str">
            <v>408 North Canyon St.</v>
          </cell>
          <cell r="D107" t="str">
            <v>Carlsbad</v>
          </cell>
          <cell r="E107" t="str">
            <v>NM</v>
          </cell>
          <cell r="F107">
            <v>88220</v>
          </cell>
          <cell r="G107" t="str">
            <v>(575) 234-3300</v>
          </cell>
          <cell r="H107" t="str">
            <v>(575) 234-3366</v>
          </cell>
          <cell r="I107" t="str">
            <v>Mr.</v>
          </cell>
          <cell r="J107" t="str">
            <v>Gary</v>
          </cell>
          <cell r="K107" t="str">
            <v>Perkowski</v>
          </cell>
          <cell r="L107" t="str">
            <v>Superintendent</v>
          </cell>
          <cell r="M107" t="str">
            <v>gary.perkowski@carlsbad.k12.nm.us</v>
          </cell>
          <cell r="N107" t="str">
            <v>(575) 234-3300, ext. 1004</v>
          </cell>
          <cell r="O107" t="str">
            <v>Ms.</v>
          </cell>
          <cell r="P107" t="str">
            <v>Laura</v>
          </cell>
          <cell r="Q107" t="str">
            <v>Garcia</v>
          </cell>
          <cell r="R107" t="str">
            <v>Director of Finance</v>
          </cell>
        </row>
        <row r="108">
          <cell r="A108" t="str">
            <v>037</v>
          </cell>
          <cell r="B108" t="str">
            <v>Carrizozo Municipal Schools</v>
          </cell>
          <cell r="C108" t="str">
            <v>P.O. Box 99</v>
          </cell>
          <cell r="D108" t="str">
            <v>Carrizozo</v>
          </cell>
          <cell r="E108" t="str">
            <v>NM</v>
          </cell>
          <cell r="F108">
            <v>88301</v>
          </cell>
          <cell r="G108" t="str">
            <v>(575) 648-2348</v>
          </cell>
          <cell r="H108" t="str">
            <v>(575) 648-2216</v>
          </cell>
          <cell r="I108" t="str">
            <v>Mr.</v>
          </cell>
          <cell r="J108" t="str">
            <v>Rick</v>
          </cell>
          <cell r="K108" t="str">
            <v>Lindblad</v>
          </cell>
          <cell r="L108" t="str">
            <v>Superintendent</v>
          </cell>
          <cell r="M108" t="str">
            <v>rick.lindblad@carrizozogrizzlies.org</v>
          </cell>
          <cell r="N108" t="str">
            <v>(575) 648-2346, ext. 101</v>
          </cell>
          <cell r="O108" t="str">
            <v>Ms.</v>
          </cell>
          <cell r="P108" t="str">
            <v>Elizabeth    </v>
          </cell>
          <cell r="Q108" t="str">
            <v>Montoya</v>
          </cell>
          <cell r="R108" t="str">
            <v>Business Manager</v>
          </cell>
        </row>
        <row r="109">
          <cell r="A109" t="str">
            <v>067</v>
          </cell>
          <cell r="B109" t="str">
            <v>Central Consolidated Schools</v>
          </cell>
          <cell r="C109" t="str">
            <v>P.O. Box 1199</v>
          </cell>
          <cell r="D109" t="str">
            <v>Shiprock</v>
          </cell>
          <cell r="E109" t="str">
            <v>NM</v>
          </cell>
          <cell r="F109">
            <v>87420</v>
          </cell>
          <cell r="G109" t="str">
            <v>(505) 368-4984</v>
          </cell>
          <cell r="H109" t="str">
            <v>(505) 368-5232</v>
          </cell>
          <cell r="I109" t="str">
            <v>Mr.</v>
          </cell>
          <cell r="J109" t="str">
            <v>Donald</v>
          </cell>
          <cell r="K109" t="str">
            <v>Levinski</v>
          </cell>
          <cell r="L109" t="str">
            <v>Superintendent</v>
          </cell>
          <cell r="M109" t="str">
            <v>levid@centralschools.org</v>
          </cell>
          <cell r="N109" t="str">
            <v>(505) 368-4984</v>
          </cell>
          <cell r="O109" t="str">
            <v>Dr.</v>
          </cell>
          <cell r="P109" t="str">
            <v>Andrea</v>
          </cell>
          <cell r="Q109" t="str">
            <v>Tasan</v>
          </cell>
          <cell r="R109" t="str">
            <v>Director of Finance</v>
          </cell>
        </row>
        <row r="110">
          <cell r="A110" t="str">
            <v>053</v>
          </cell>
          <cell r="B110" t="str">
            <v>Chama Valley Independent School</v>
          </cell>
          <cell r="C110" t="str">
            <v>Post Office Drawer 10</v>
          </cell>
          <cell r="D110" t="str">
            <v>Tierra Amarilla</v>
          </cell>
          <cell r="E110" t="str">
            <v>NM</v>
          </cell>
          <cell r="F110">
            <v>87575</v>
          </cell>
          <cell r="G110" t="str">
            <v>(575) 588-7285</v>
          </cell>
          <cell r="H110" t="str">
            <v>(575) 588-7860</v>
          </cell>
          <cell r="I110" t="str">
            <v>Mr.</v>
          </cell>
          <cell r="J110" t="str">
            <v>Anthony</v>
          </cell>
          <cell r="K110" t="str">
            <v>Casados</v>
          </cell>
          <cell r="L110" t="str">
            <v>Superintendent</v>
          </cell>
          <cell r="M110" t="str">
            <v>acasados@chamaschools.org</v>
          </cell>
          <cell r="N110" t="str">
            <v>(575) 588-7285</v>
          </cell>
          <cell r="O110" t="str">
            <v>Ms.</v>
          </cell>
          <cell r="P110" t="str">
            <v>Danette</v>
          </cell>
          <cell r="Q110" t="str">
            <v>Garcia</v>
          </cell>
          <cell r="R110" t="str">
            <v>Business Manager</v>
          </cell>
        </row>
        <row r="111">
          <cell r="A111" t="str">
            <v>008</v>
          </cell>
          <cell r="B111" t="str">
            <v>Cimarron Municipal Schools</v>
          </cell>
          <cell r="C111" t="str">
            <v>125 N. Collison Ave.</v>
          </cell>
          <cell r="D111" t="str">
            <v>Cimarron</v>
          </cell>
          <cell r="E111" t="str">
            <v>NM</v>
          </cell>
          <cell r="F111">
            <v>87714</v>
          </cell>
          <cell r="G111" t="str">
            <v>(575) 376-2445</v>
          </cell>
          <cell r="H111" t="str">
            <v>(575) 376-2442</v>
          </cell>
          <cell r="I111" t="str">
            <v>Mr.</v>
          </cell>
          <cell r="J111" t="str">
            <v>Adan</v>
          </cell>
          <cell r="K111" t="str">
            <v>Estrada</v>
          </cell>
          <cell r="L111" t="str">
            <v>Superintendent</v>
          </cell>
          <cell r="M111" t="str">
            <v>aestrada@cimarronschools.org</v>
          </cell>
          <cell r="N111" t="str">
            <v>(575) 376-2445, ext. 104</v>
          </cell>
          <cell r="O111" t="str">
            <v>Ms.</v>
          </cell>
          <cell r="P111" t="str">
            <v>Lawana</v>
          </cell>
          <cell r="Q111" t="str">
            <v>Whitten</v>
          </cell>
          <cell r="R111" t="str">
            <v>Business Manager</v>
          </cell>
        </row>
        <row r="112">
          <cell r="A112" t="str">
            <v>084</v>
          </cell>
          <cell r="B112" t="str">
            <v>Clayton Municipal Schools</v>
          </cell>
          <cell r="C112" t="str">
            <v>323 South Fifth Street</v>
          </cell>
          <cell r="D112" t="str">
            <v>Clayton</v>
          </cell>
          <cell r="E112" t="str">
            <v>NM</v>
          </cell>
          <cell r="F112">
            <v>88415</v>
          </cell>
          <cell r="G112" t="str">
            <v>(575) 374-9611</v>
          </cell>
          <cell r="H112" t="str">
            <v>(575) 374-9881</v>
          </cell>
          <cell r="I112" t="str">
            <v>Dr.</v>
          </cell>
          <cell r="J112" t="str">
            <v>Nelda</v>
          </cell>
          <cell r="K112" t="str">
            <v>Isaacs</v>
          </cell>
          <cell r="L112" t="str">
            <v>Superintendent</v>
          </cell>
          <cell r="M112" t="str">
            <v>nelda.isaacs@claytonschools.us</v>
          </cell>
          <cell r="N112" t="str">
            <v>(575) 374-9611</v>
          </cell>
          <cell r="O112" t="str">
            <v>Ms.</v>
          </cell>
          <cell r="P112" t="str">
            <v>Erlene</v>
          </cell>
          <cell r="Q112" t="str">
            <v>Bradley</v>
          </cell>
          <cell r="R112" t="str">
            <v>Business Manager</v>
          </cell>
        </row>
        <row r="113">
          <cell r="A113" t="str">
            <v>048</v>
          </cell>
          <cell r="B113" t="str">
            <v>Cloudcroft Municipal Schools</v>
          </cell>
          <cell r="C113" t="str">
            <v>P.O. Box 198</v>
          </cell>
          <cell r="D113" t="str">
            <v>Cloudcroft</v>
          </cell>
          <cell r="E113" t="str">
            <v>NM</v>
          </cell>
          <cell r="F113">
            <v>88317</v>
          </cell>
          <cell r="G113" t="str">
            <v>(575) 601-4416</v>
          </cell>
          <cell r="H113" t="str">
            <v>1-(866) 235-1668</v>
          </cell>
          <cell r="I113" t="str">
            <v>Mr.</v>
          </cell>
          <cell r="J113" t="str">
            <v>Travis</v>
          </cell>
          <cell r="K113" t="str">
            <v>Dempsey</v>
          </cell>
          <cell r="L113" t="str">
            <v>Superintendent</v>
          </cell>
          <cell r="M113" t="str">
            <v>tdempsey@cmsbears.org</v>
          </cell>
          <cell r="N113" t="str">
            <v>(575) 601-4416, ext. 177</v>
          </cell>
          <cell r="O113" t="str">
            <v>Ms.</v>
          </cell>
          <cell r="P113" t="str">
            <v>Sharlotte</v>
          </cell>
          <cell r="Q113" t="str">
            <v>Dees</v>
          </cell>
          <cell r="R113" t="str">
            <v>Business Manager</v>
          </cell>
        </row>
        <row r="114">
          <cell r="A114" t="str">
            <v>012</v>
          </cell>
          <cell r="B114" t="str">
            <v>Clovis Municipal Schools</v>
          </cell>
          <cell r="C114" t="str">
            <v>P.O. Box 19000</v>
          </cell>
          <cell r="D114" t="str">
            <v>Clovis</v>
          </cell>
          <cell r="E114" t="str">
            <v>NM</v>
          </cell>
          <cell r="F114">
            <v>88101</v>
          </cell>
          <cell r="G114" t="str">
            <v>(575) 769-4300</v>
          </cell>
          <cell r="H114" t="str">
            <v>(575) 769-4333</v>
          </cell>
          <cell r="I114" t="str">
            <v>Mr.</v>
          </cell>
          <cell r="J114" t="str">
            <v>Terry</v>
          </cell>
          <cell r="K114" t="str">
            <v>Myers</v>
          </cell>
          <cell r="L114" t="str">
            <v>Superintendent</v>
          </cell>
          <cell r="M114" t="str">
            <v>terry.myers@clovis-schools.org</v>
          </cell>
          <cell r="N114" t="str">
            <v>(575) 769-4320</v>
          </cell>
          <cell r="O114" t="str">
            <v>Ms.</v>
          </cell>
          <cell r="P114" t="str">
            <v>Shawna</v>
          </cell>
          <cell r="Q114" t="str">
            <v>Russell</v>
          </cell>
          <cell r="R114" t="str">
            <v>Business Manager</v>
          </cell>
        </row>
        <row r="115">
          <cell r="A115" t="str">
            <v>024</v>
          </cell>
          <cell r="B115" t="str">
            <v>Cobre Consolidated Schools</v>
          </cell>
          <cell r="C115" t="str">
            <v>P.O. Box 1000</v>
          </cell>
          <cell r="D115" t="str">
            <v>Bayard</v>
          </cell>
          <cell r="E115" t="str">
            <v>NM</v>
          </cell>
          <cell r="F115">
            <v>88023</v>
          </cell>
          <cell r="G115" t="str">
            <v>(575) 537-4010</v>
          </cell>
          <cell r="H115" t="str">
            <v>(575) 537-5455</v>
          </cell>
          <cell r="I115" t="str">
            <v>Mr.</v>
          </cell>
          <cell r="J115" t="str">
            <v>Robert</v>
          </cell>
          <cell r="K115" t="str">
            <v>Mendoza</v>
          </cell>
          <cell r="L115" t="str">
            <v>Superintendent</v>
          </cell>
          <cell r="M115" t="str">
            <v>rmendoza@cobre.k12.nm.us</v>
          </cell>
          <cell r="N115" t="str">
            <v>(575) 537-4011</v>
          </cell>
          <cell r="O115" t="str">
            <v>Mr.</v>
          </cell>
          <cell r="P115" t="str">
            <v>Frank</v>
          </cell>
          <cell r="Q115" t="str">
            <v>Ryan</v>
          </cell>
          <cell r="R115" t="str">
            <v>Finance Director</v>
          </cell>
        </row>
        <row r="116">
          <cell r="A116" t="str">
            <v>038</v>
          </cell>
          <cell r="B116" t="str">
            <v>Corona Public Schools</v>
          </cell>
          <cell r="C116" t="str">
            <v>P.O. Box 258</v>
          </cell>
          <cell r="D116" t="str">
            <v>Corona</v>
          </cell>
          <cell r="E116" t="str">
            <v>NM</v>
          </cell>
          <cell r="F116">
            <v>88318</v>
          </cell>
          <cell r="G116" t="str">
            <v>(575) 849-1911</v>
          </cell>
          <cell r="H116" t="str">
            <v>(575) 849-2026</v>
          </cell>
          <cell r="I116" t="str">
            <v>Mr.</v>
          </cell>
          <cell r="J116" t="str">
            <v>Travis</v>
          </cell>
          <cell r="K116" t="str">
            <v>Lightfoot</v>
          </cell>
          <cell r="L116" t="str">
            <v>Superintendent</v>
          </cell>
          <cell r="M116" t="str">
            <v>travis.lightfoot@cpscardinals.org</v>
          </cell>
          <cell r="N116" t="str">
            <v>(575) 849-1911</v>
          </cell>
          <cell r="O116" t="str">
            <v>Ms.</v>
          </cell>
          <cell r="P116" t="str">
            <v>Barbara</v>
          </cell>
          <cell r="Q116" t="str">
            <v>Sultemeier</v>
          </cell>
          <cell r="R116" t="str">
            <v>Business Manager</v>
          </cell>
        </row>
        <row r="117">
          <cell r="A117" t="str">
            <v>062</v>
          </cell>
          <cell r="B117" t="str">
            <v>Cuba Independent Schools</v>
          </cell>
          <cell r="C117" t="str">
            <v>P.O. Box 70</v>
          </cell>
          <cell r="D117" t="str">
            <v>Cuba</v>
          </cell>
          <cell r="E117" t="str">
            <v>NM</v>
          </cell>
          <cell r="F117">
            <v>87013</v>
          </cell>
          <cell r="G117" t="str">
            <v>(575) 289-3211</v>
          </cell>
          <cell r="H117" t="str">
            <v>(575) 289-3314</v>
          </cell>
          <cell r="I117" t="str">
            <v>Mr.</v>
          </cell>
          <cell r="J117" t="str">
            <v>Kirk</v>
          </cell>
          <cell r="K117" t="str">
            <v>Hartom</v>
          </cell>
          <cell r="L117" t="str">
            <v>Superintendent</v>
          </cell>
          <cell r="M117" t="str">
            <v>khartom@cuba.k12.nm.us</v>
          </cell>
          <cell r="N117" t="str">
            <v>(575) 289-3211, ext. 102</v>
          </cell>
          <cell r="O117" t="str">
            <v>Ms.</v>
          </cell>
          <cell r="P117" t="str">
            <v>Rhiannon </v>
          </cell>
          <cell r="Q117" t="str">
            <v>Chavez</v>
          </cell>
          <cell r="R117" t="str">
            <v>Interim Business Manager</v>
          </cell>
        </row>
        <row r="118">
          <cell r="A118" t="str">
            <v>042</v>
          </cell>
          <cell r="B118" t="str">
            <v>Deming Public Schools</v>
          </cell>
          <cell r="C118" t="str">
            <v>1001 S. Diamond Ave.</v>
          </cell>
          <cell r="D118" t="str">
            <v>Deming</v>
          </cell>
          <cell r="E118" t="str">
            <v>NM</v>
          </cell>
          <cell r="F118">
            <v>88030</v>
          </cell>
          <cell r="G118" t="str">
            <v>(575) 546-8841</v>
          </cell>
          <cell r="H118" t="str">
            <v>(575) 546-8517</v>
          </cell>
          <cell r="I118" t="str">
            <v>Ms.</v>
          </cell>
          <cell r="J118" t="str">
            <v>Harvielee</v>
          </cell>
          <cell r="K118" t="str">
            <v>Moore</v>
          </cell>
          <cell r="L118" t="str">
            <v>Superintendent</v>
          </cell>
          <cell r="M118" t="str">
            <v>harvielee.moore@demingps.org</v>
          </cell>
          <cell r="N118" t="str">
            <v>(575) 546-8841, ext. 2020</v>
          </cell>
          <cell r="O118" t="str">
            <v>Mr.</v>
          </cell>
          <cell r="P118" t="str">
            <v>Ted</v>
          </cell>
          <cell r="Q118" t="str">
            <v>Burr</v>
          </cell>
          <cell r="R118" t="str">
            <v>Associate Superintendent of Finance</v>
          </cell>
        </row>
        <row r="119">
          <cell r="A119" t="str">
            <v>085</v>
          </cell>
          <cell r="B119" t="str">
            <v>Des Moines Municipal Schools</v>
          </cell>
          <cell r="C119" t="str">
            <v>P.O. Box 387</v>
          </cell>
          <cell r="D119" t="str">
            <v>Des Moines</v>
          </cell>
          <cell r="E119" t="str">
            <v>NM</v>
          </cell>
          <cell r="F119">
            <v>88418</v>
          </cell>
          <cell r="G119" t="str">
            <v>(575) 278-2611</v>
          </cell>
          <cell r="H119" t="str">
            <v>(575) 278-2617</v>
          </cell>
          <cell r="I119" t="str">
            <v>Ms.</v>
          </cell>
          <cell r="J119" t="str">
            <v>Stacy</v>
          </cell>
          <cell r="K119" t="str">
            <v>Diller</v>
          </cell>
          <cell r="L119" t="str">
            <v>Superintendent</v>
          </cell>
          <cell r="M119" t="str">
            <v>sdillerdms@bacavalley.com</v>
          </cell>
          <cell r="N119" t="str">
            <v>(575) 278-2611</v>
          </cell>
          <cell r="O119" t="str">
            <v>Ms.</v>
          </cell>
          <cell r="P119" t="str">
            <v>Terri</v>
          </cell>
          <cell r="Q119" t="str">
            <v>Trujillo</v>
          </cell>
          <cell r="R119" t="str">
            <v>Business Manager</v>
          </cell>
        </row>
        <row r="120">
          <cell r="A120" t="str">
            <v>006</v>
          </cell>
          <cell r="B120" t="str">
            <v>Dexter Consolidated Schools</v>
          </cell>
          <cell r="C120" t="str">
            <v>P.O. Box 159</v>
          </cell>
          <cell r="D120" t="str">
            <v>Dexter</v>
          </cell>
          <cell r="E120" t="str">
            <v>NM</v>
          </cell>
          <cell r="F120">
            <v>88230</v>
          </cell>
          <cell r="G120" t="str">
            <v>(575) 734-5420</v>
          </cell>
          <cell r="H120" t="str">
            <v>(575) 734-6813</v>
          </cell>
          <cell r="I120" t="str">
            <v>Ms.</v>
          </cell>
          <cell r="J120" t="str">
            <v>Lesa</v>
          </cell>
          <cell r="K120" t="str">
            <v>Dodd</v>
          </cell>
          <cell r="L120" t="str">
            <v>Superintendent</v>
          </cell>
          <cell r="M120" t="str">
            <v>superintendent@dexterdemons.org</v>
          </cell>
          <cell r="N120" t="str">
            <v>(575) 734-5420, ext. 319</v>
          </cell>
          <cell r="O120" t="str">
            <v>Ms.</v>
          </cell>
          <cell r="P120" t="str">
            <v>Jeannie</v>
          </cell>
          <cell r="Q120" t="str">
            <v>Harris</v>
          </cell>
          <cell r="R120" t="str">
            <v>Business Manager</v>
          </cell>
        </row>
        <row r="121">
          <cell r="A121" t="str">
            <v>060</v>
          </cell>
          <cell r="B121" t="str">
            <v>Dora Consolidated Schools</v>
          </cell>
          <cell r="C121" t="str">
            <v>P.O. Box 327</v>
          </cell>
          <cell r="D121" t="str">
            <v>Dora</v>
          </cell>
          <cell r="E121" t="str">
            <v>NM</v>
          </cell>
          <cell r="F121">
            <v>88115</v>
          </cell>
          <cell r="G121" t="str">
            <v>(575) 477-2211</v>
          </cell>
          <cell r="H121" t="str">
            <v>(575) 477-2464</v>
          </cell>
          <cell r="I121" t="str">
            <v>Mr.</v>
          </cell>
          <cell r="J121" t="str">
            <v>Steve </v>
          </cell>
          <cell r="K121" t="str">
            <v>Barron</v>
          </cell>
          <cell r="L121" t="str">
            <v>Superintendent</v>
          </cell>
          <cell r="M121" t="str">
            <v>sbarron@doraschools.com</v>
          </cell>
          <cell r="N121" t="str">
            <v>(575) 477-2211</v>
          </cell>
          <cell r="O121" t="str">
            <v>Ms.</v>
          </cell>
          <cell r="P121" t="str">
            <v>Roberta</v>
          </cell>
          <cell r="Q121" t="str">
            <v>Trujillo</v>
          </cell>
          <cell r="R121" t="str">
            <v>Business Manager</v>
          </cell>
        </row>
        <row r="122">
          <cell r="A122" t="str">
            <v>054</v>
          </cell>
          <cell r="B122" t="str">
            <v>Dulce Independent Schools</v>
          </cell>
          <cell r="C122" t="str">
            <v>P.O. Box 547</v>
          </cell>
          <cell r="D122" t="str">
            <v>Dulce</v>
          </cell>
          <cell r="E122" t="str">
            <v>NM</v>
          </cell>
          <cell r="F122">
            <v>87528</v>
          </cell>
          <cell r="G122" t="str">
            <v>(575) 759-3225</v>
          </cell>
          <cell r="H122" t="str">
            <v>(575) 759-3533</v>
          </cell>
          <cell r="I122" t="str">
            <v>Mr.</v>
          </cell>
          <cell r="J122" t="str">
            <v>James</v>
          </cell>
          <cell r="K122" t="str">
            <v>Lesher</v>
          </cell>
          <cell r="L122" t="str">
            <v>Superintendent</v>
          </cell>
          <cell r="M122" t="str">
            <v>jlesher@dulceschools.com</v>
          </cell>
          <cell r="N122" t="str">
            <v>(575) 759-2904</v>
          </cell>
          <cell r="O122" t="str">
            <v>Ms.</v>
          </cell>
          <cell r="P122" t="str">
            <v>Naomi</v>
          </cell>
          <cell r="Q122" t="str">
            <v>Vicenti</v>
          </cell>
          <cell r="R122" t="str">
            <v>Business Manager</v>
          </cell>
        </row>
        <row r="123">
          <cell r="A123" t="str">
            <v>058</v>
          </cell>
          <cell r="B123" t="str">
            <v>Elida Municipal Schools</v>
          </cell>
          <cell r="C123" t="str">
            <v>Box 8</v>
          </cell>
          <cell r="D123" t="str">
            <v>Elida</v>
          </cell>
          <cell r="E123" t="str">
            <v>NM</v>
          </cell>
          <cell r="F123">
            <v>88116</v>
          </cell>
          <cell r="G123" t="str">
            <v>(575) 274-6211</v>
          </cell>
          <cell r="H123" t="str">
            <v>(575) 274-6213</v>
          </cell>
          <cell r="I123" t="str">
            <v>Mr.</v>
          </cell>
          <cell r="J123" t="str">
            <v>Jim</v>
          </cell>
          <cell r="K123" t="str">
            <v>Daugherty</v>
          </cell>
          <cell r="L123" t="str">
            <v>Superintendent</v>
          </cell>
          <cell r="M123" t="str">
            <v>jdaugherty@elidaschools.net</v>
          </cell>
          <cell r="N123" t="str">
            <v>(575) 274-6211</v>
          </cell>
          <cell r="O123" t="str">
            <v>Ms.</v>
          </cell>
          <cell r="P123" t="str">
            <v>Susan</v>
          </cell>
          <cell r="Q123" t="str">
            <v>Lambirth</v>
          </cell>
          <cell r="R123" t="str">
            <v>Business Manager</v>
          </cell>
        </row>
        <row r="124">
          <cell r="A124" t="str">
            <v>055</v>
          </cell>
          <cell r="B124" t="str">
            <v>Española Public Schools</v>
          </cell>
          <cell r="C124" t="str">
            <v>714 Calle Don Diego</v>
          </cell>
          <cell r="D124" t="str">
            <v>Espanola</v>
          </cell>
          <cell r="E124" t="str">
            <v>NM</v>
          </cell>
          <cell r="F124">
            <v>87532</v>
          </cell>
          <cell r="G124" t="str">
            <v>(505) 753-2254</v>
          </cell>
          <cell r="H124" t="str">
            <v>(505) 753-2321</v>
          </cell>
          <cell r="I124" t="str">
            <v>Dr.</v>
          </cell>
          <cell r="J124" t="str">
            <v>Daniel</v>
          </cell>
          <cell r="K124" t="str">
            <v>Trujillo</v>
          </cell>
          <cell r="L124" t="str">
            <v>Superintendent</v>
          </cell>
          <cell r="M124" t="str">
            <v>danny.trujillo@k12espanola.org</v>
          </cell>
          <cell r="N124" t="str">
            <v>(505) 367-3303</v>
          </cell>
          <cell r="O124" t="str">
            <v>Ms.</v>
          </cell>
          <cell r="P124" t="str">
            <v>Jeannette</v>
          </cell>
          <cell r="Q124" t="str">
            <v>Trujillo</v>
          </cell>
          <cell r="R124" t="str">
            <v>Finance Director</v>
          </cell>
        </row>
        <row r="125">
          <cell r="A125" t="str">
            <v>080</v>
          </cell>
          <cell r="B125" t="str">
            <v>Estancia Municipal Schools</v>
          </cell>
          <cell r="C125" t="str">
            <v>P.O. Box 68</v>
          </cell>
          <cell r="D125" t="str">
            <v>Estancia</v>
          </cell>
          <cell r="E125" t="str">
            <v>NM</v>
          </cell>
          <cell r="F125">
            <v>87016</v>
          </cell>
          <cell r="G125" t="str">
            <v>(505) 384-2001</v>
          </cell>
          <cell r="H125" t="str">
            <v>(505) 384-2015</v>
          </cell>
          <cell r="I125" t="str">
            <v>Mr.</v>
          </cell>
          <cell r="J125" t="str">
            <v>Audie </v>
          </cell>
          <cell r="K125" t="str">
            <v>Brown</v>
          </cell>
          <cell r="L125" t="str">
            <v>Superintendent</v>
          </cell>
          <cell r="M125" t="str">
            <v>audie.brown@estancia.k12.nm.us</v>
          </cell>
          <cell r="N125" t="str">
            <v>(505) 384-2006</v>
          </cell>
          <cell r="O125" t="str">
            <v>Ms.</v>
          </cell>
          <cell r="P125" t="str">
            <v>Carol</v>
          </cell>
          <cell r="Q125" t="str">
            <v>Gonzales</v>
          </cell>
          <cell r="R125" t="str">
            <v>Business Manager</v>
          </cell>
        </row>
        <row r="126">
          <cell r="A126" t="str">
            <v>032</v>
          </cell>
          <cell r="B126" t="str">
            <v>Eunice Public Schools</v>
          </cell>
          <cell r="C126" t="str">
            <v>P.O. Box 129</v>
          </cell>
          <cell r="D126" t="str">
            <v>Eunice</v>
          </cell>
          <cell r="E126" t="str">
            <v>NM</v>
          </cell>
          <cell r="F126">
            <v>88231</v>
          </cell>
          <cell r="G126" t="str">
            <v>(575) 394-2524</v>
          </cell>
          <cell r="H126" t="str">
            <v>(575) 394-3006</v>
          </cell>
          <cell r="I126" t="str">
            <v>Mr.</v>
          </cell>
          <cell r="J126" t="str">
            <v>Dwain</v>
          </cell>
          <cell r="K126" t="str">
            <v>Haynes</v>
          </cell>
          <cell r="L126" t="str">
            <v>Superintendent</v>
          </cell>
          <cell r="M126" t="str">
            <v>dhaynes@eunice.org</v>
          </cell>
          <cell r="N126" t="str">
            <v>(575) 394-2524</v>
          </cell>
          <cell r="O126" t="str">
            <v>Ms.</v>
          </cell>
          <cell r="P126" t="str">
            <v>Cynthia</v>
          </cell>
          <cell r="Q126" t="str">
            <v>Sims</v>
          </cell>
          <cell r="R126" t="str">
            <v>Business Manager</v>
          </cell>
        </row>
        <row r="127">
          <cell r="A127" t="str">
            <v>065</v>
          </cell>
          <cell r="B127" t="str">
            <v>Farmington Municipal Schools</v>
          </cell>
          <cell r="C127" t="str">
            <v>2001 N. Dustin</v>
          </cell>
          <cell r="D127" t="str">
            <v>Farmington</v>
          </cell>
          <cell r="E127" t="str">
            <v>NM</v>
          </cell>
          <cell r="F127">
            <v>87401</v>
          </cell>
          <cell r="G127" t="str">
            <v>(505) 324-9840</v>
          </cell>
          <cell r="H127" t="str">
            <v>(505) 599-8864</v>
          </cell>
          <cell r="I127" t="str">
            <v>Ms.</v>
          </cell>
          <cell r="J127" t="str">
            <v>Janel</v>
          </cell>
          <cell r="K127" t="str">
            <v>Ryan</v>
          </cell>
          <cell r="L127" t="str">
            <v>Superintendent</v>
          </cell>
          <cell r="M127" t="str">
            <v>jryan@fms.k12.nm.us</v>
          </cell>
          <cell r="N127" t="str">
            <v>(505) 324-9840, ext. 1503</v>
          </cell>
          <cell r="O127" t="str">
            <v>Mr.</v>
          </cell>
          <cell r="P127" t="str">
            <v>Randy</v>
          </cell>
          <cell r="Q127" t="str">
            <v>Bondow</v>
          </cell>
          <cell r="R127" t="str">
            <v>Assistant Superintendent of Finance</v>
          </cell>
        </row>
        <row r="128">
          <cell r="A128" t="str">
            <v>059</v>
          </cell>
          <cell r="B128" t="str">
            <v>Floyd Municipal Schools</v>
          </cell>
          <cell r="C128" t="str">
            <v>P.O. Box 65</v>
          </cell>
          <cell r="D128" t="str">
            <v>Floyd</v>
          </cell>
          <cell r="E128" t="str">
            <v>NM</v>
          </cell>
          <cell r="F128">
            <v>88118</v>
          </cell>
          <cell r="G128" t="str">
            <v>(575) 478-2211</v>
          </cell>
          <cell r="H128" t="str">
            <v>(575) 478-2277</v>
          </cell>
          <cell r="I128" t="str">
            <v>Mr.</v>
          </cell>
          <cell r="J128" t="str">
            <v>Paul </v>
          </cell>
          <cell r="K128" t="str">
            <v>Benoit</v>
          </cell>
          <cell r="L128" t="str">
            <v>Superintendent</v>
          </cell>
          <cell r="M128" t="str">
            <v>pbenoit@floydbroncos.com</v>
          </cell>
          <cell r="N128" t="str">
            <v>(575) 478-2211</v>
          </cell>
          <cell r="O128" t="str">
            <v>Ms.</v>
          </cell>
          <cell r="P128" t="str">
            <v>Margie</v>
          </cell>
          <cell r="Q128" t="str">
            <v>Plummer</v>
          </cell>
          <cell r="R128" t="str">
            <v>Business Manager</v>
          </cell>
        </row>
        <row r="129">
          <cell r="A129" t="str">
            <v>016</v>
          </cell>
          <cell r="B129" t="str">
            <v>Fort Sumner Municipal Schools</v>
          </cell>
          <cell r="C129" t="str">
            <v>P.O. Box 387</v>
          </cell>
          <cell r="D129" t="str">
            <v>Fort Sumner</v>
          </cell>
          <cell r="E129" t="str">
            <v>NM</v>
          </cell>
          <cell r="F129">
            <v>88119</v>
          </cell>
          <cell r="G129" t="str">
            <v>(575) 355-7734</v>
          </cell>
          <cell r="H129" t="str">
            <v>(575) 355-7716</v>
          </cell>
          <cell r="I129" t="str">
            <v>Mr.</v>
          </cell>
          <cell r="J129" t="str">
            <v>Nolan</v>
          </cell>
          <cell r="K129" t="str">
            <v>Correa</v>
          </cell>
          <cell r="L129" t="str">
            <v>Superintendent</v>
          </cell>
          <cell r="M129" t="str">
            <v>nc.ftsumner@gmail.com</v>
          </cell>
          <cell r="N129" t="str">
            <v>(575) 355-9611</v>
          </cell>
          <cell r="O129" t="str">
            <v>Ms.</v>
          </cell>
          <cell r="P129" t="str">
            <v>Betty</v>
          </cell>
          <cell r="Q129" t="str">
            <v>Mitchell</v>
          </cell>
          <cell r="R129" t="str">
            <v>Business Manager</v>
          </cell>
        </row>
        <row r="130">
          <cell r="A130" t="str">
            <v>019</v>
          </cell>
          <cell r="B130" t="str">
            <v>Gadsden Independent Schools</v>
          </cell>
          <cell r="C130" t="str">
            <v>P.O. Drawer 70</v>
          </cell>
          <cell r="D130" t="str">
            <v>Anthony</v>
          </cell>
          <cell r="E130" t="str">
            <v>NM</v>
          </cell>
          <cell r="F130">
            <v>88021</v>
          </cell>
          <cell r="G130" t="str">
            <v>(575) 882-6200</v>
          </cell>
          <cell r="H130" t="str">
            <v>(575) 882-6229</v>
          </cell>
          <cell r="I130" t="str">
            <v>Mr.</v>
          </cell>
          <cell r="J130" t="str">
            <v>Efren</v>
          </cell>
          <cell r="K130" t="str">
            <v>Yturralde</v>
          </cell>
          <cell r="L130" t="str">
            <v>Superintendent</v>
          </cell>
          <cell r="M130" t="str">
            <v>eyturralde@gisd.k12.nm.us</v>
          </cell>
          <cell r="N130" t="str">
            <v>(575) 882-6203</v>
          </cell>
          <cell r="O130" t="str">
            <v>Mr.</v>
          </cell>
          <cell r="P130" t="str">
            <v>Steven</v>
          </cell>
          <cell r="Q130" t="str">
            <v>Suggs</v>
          </cell>
          <cell r="R130" t="str">
            <v>Chief Financial Officer</v>
          </cell>
        </row>
        <row r="131">
          <cell r="A131" t="str">
            <v>043</v>
          </cell>
          <cell r="B131" t="str">
            <v>Gallup-McKinley County Schools</v>
          </cell>
          <cell r="C131" t="str">
            <v>P.O. Box 1318</v>
          </cell>
          <cell r="D131" t="str">
            <v>Gallup</v>
          </cell>
          <cell r="E131" t="str">
            <v>NM</v>
          </cell>
          <cell r="F131">
            <v>87305</v>
          </cell>
          <cell r="G131" t="str">
            <v>(505) 721-1000</v>
          </cell>
          <cell r="H131" t="str">
            <v>(505) 721-1199</v>
          </cell>
          <cell r="I131" t="str">
            <v>Mr.</v>
          </cell>
          <cell r="J131" t="str">
            <v>Frank</v>
          </cell>
          <cell r="K131" t="str">
            <v>Chiapetti</v>
          </cell>
          <cell r="L131" t="str">
            <v>Superintendent</v>
          </cell>
          <cell r="M131" t="str">
            <v>fchiapet@gmcs.k12.nm.us</v>
          </cell>
          <cell r="N131" t="str">
            <v>(505) 721-1188</v>
          </cell>
          <cell r="O131" t="str">
            <v>Ms.</v>
          </cell>
          <cell r="P131" t="str">
            <v>Kim    </v>
          </cell>
          <cell r="Q131" t="str">
            <v>Brown</v>
          </cell>
          <cell r="R131" t="str">
            <v>Business Manager</v>
          </cell>
        </row>
        <row r="132">
          <cell r="A132" t="str">
            <v>015</v>
          </cell>
          <cell r="B132" t="str">
            <v>Grady Municipal Schools</v>
          </cell>
          <cell r="C132" t="str">
            <v>P.O. Box 71</v>
          </cell>
          <cell r="D132" t="str">
            <v>Grady</v>
          </cell>
          <cell r="E132" t="str">
            <v>NM</v>
          </cell>
          <cell r="F132">
            <v>88120</v>
          </cell>
          <cell r="G132" t="str">
            <v>(575) 357-2192</v>
          </cell>
          <cell r="H132" t="str">
            <v>(575) 357-2000</v>
          </cell>
          <cell r="I132" t="str">
            <v>Mr.</v>
          </cell>
          <cell r="J132" t="str">
            <v>Ted</v>
          </cell>
          <cell r="K132" t="str">
            <v>Trice</v>
          </cell>
          <cell r="L132" t="str">
            <v>Superintendent</v>
          </cell>
          <cell r="M132" t="str">
            <v>ttrice@gradyschool.com</v>
          </cell>
          <cell r="N132" t="str">
            <v>(575) 357-2192</v>
          </cell>
          <cell r="O132" t="str">
            <v>Ms.</v>
          </cell>
          <cell r="P132" t="str">
            <v>Karla</v>
          </cell>
          <cell r="Q132" t="str">
            <v>Malone</v>
          </cell>
          <cell r="R132" t="str">
            <v>Business Manager</v>
          </cell>
        </row>
        <row r="133">
          <cell r="A133" t="str">
            <v>088</v>
          </cell>
          <cell r="B133" t="str">
            <v>Grants/Cibola County Schools</v>
          </cell>
          <cell r="C133" t="str">
            <v>P.O. Box 8</v>
          </cell>
          <cell r="D133" t="str">
            <v>Grants</v>
          </cell>
          <cell r="E133" t="str">
            <v>NM</v>
          </cell>
          <cell r="F133">
            <v>87020</v>
          </cell>
          <cell r="G133" t="str">
            <v>(505) 285-2600</v>
          </cell>
          <cell r="H133" t="str">
            <v>(505) 285-2628</v>
          </cell>
          <cell r="I133" t="str">
            <v>Dr.</v>
          </cell>
          <cell r="J133" t="str">
            <v>Marc</v>
          </cell>
          <cell r="K133" t="str">
            <v>Space</v>
          </cell>
          <cell r="L133" t="str">
            <v>Superintendent</v>
          </cell>
          <cell r="M133" t="str">
            <v>mspace@gccs.cc</v>
          </cell>
          <cell r="N133" t="str">
            <v>(505) 285-2650</v>
          </cell>
          <cell r="O133" t="str">
            <v>Ms.</v>
          </cell>
          <cell r="P133" t="str">
            <v>Ann Marie</v>
          </cell>
          <cell r="Q133" t="str">
            <v>Gallegos</v>
          </cell>
          <cell r="R133" t="str">
            <v>Finance Director</v>
          </cell>
        </row>
        <row r="134">
          <cell r="A134" t="str">
            <v>005</v>
          </cell>
          <cell r="B134" t="str">
            <v>Hagerman Municipal Schools</v>
          </cell>
          <cell r="C134" t="str">
            <v>P.O. Drawer B</v>
          </cell>
          <cell r="D134" t="str">
            <v>Hagerman</v>
          </cell>
          <cell r="E134" t="str">
            <v>NM</v>
          </cell>
          <cell r="F134">
            <v>88232</v>
          </cell>
          <cell r="G134" t="str">
            <v>(575) 752-3254</v>
          </cell>
          <cell r="H134" t="str">
            <v>(575) 752-3255</v>
          </cell>
          <cell r="I134" t="str">
            <v>Mr.</v>
          </cell>
          <cell r="J134" t="str">
            <v>Ricky</v>
          </cell>
          <cell r="K134" t="str">
            <v>Williams</v>
          </cell>
          <cell r="L134" t="str">
            <v>Superintendent</v>
          </cell>
          <cell r="M134" t="str">
            <v>rwilliams@bobcat.net</v>
          </cell>
          <cell r="N134" t="str">
            <v>(575) 752-3254</v>
          </cell>
          <cell r="O134" t="str">
            <v>Ms.</v>
          </cell>
          <cell r="P134" t="str">
            <v>Cherryl</v>
          </cell>
          <cell r="Q134" t="str">
            <v>Andrews</v>
          </cell>
          <cell r="R134" t="str">
            <v>Business Manager</v>
          </cell>
        </row>
        <row r="135">
          <cell r="A135" t="str">
            <v>018</v>
          </cell>
          <cell r="B135" t="str">
            <v>Hatch Valley Public Schools</v>
          </cell>
          <cell r="C135" t="str">
            <v>P.O. Box 790</v>
          </cell>
          <cell r="D135" t="str">
            <v>Hatch</v>
          </cell>
          <cell r="E135" t="str">
            <v>NM</v>
          </cell>
          <cell r="F135">
            <v>87937</v>
          </cell>
          <cell r="G135" t="str">
            <v>(575) 267-8200</v>
          </cell>
          <cell r="H135" t="str">
            <v>(575) 267-8204</v>
          </cell>
          <cell r="I135" t="str">
            <v>Ms.</v>
          </cell>
          <cell r="J135" t="str">
            <v>Linda</v>
          </cell>
          <cell r="K135" t="str">
            <v>Hale</v>
          </cell>
          <cell r="L135" t="str">
            <v>Superintendent</v>
          </cell>
          <cell r="M135" t="str">
            <v>lhale@hatchschools.net</v>
          </cell>
          <cell r="N135" t="str">
            <v>(575) 267-8226</v>
          </cell>
          <cell r="O135" t="str">
            <v>Ms.</v>
          </cell>
          <cell r="P135" t="str">
            <v>Julie </v>
          </cell>
          <cell r="Q135" t="str">
            <v>Crespy</v>
          </cell>
          <cell r="R135" t="str">
            <v>Business Manager</v>
          </cell>
        </row>
        <row r="136">
          <cell r="A136" t="str">
            <v>033</v>
          </cell>
          <cell r="B136" t="str">
            <v>Hobbs Municipal Schools</v>
          </cell>
          <cell r="C136" t="str">
            <v>P.O. Box 1030</v>
          </cell>
          <cell r="D136" t="str">
            <v>Hobbs</v>
          </cell>
          <cell r="E136" t="str">
            <v>NM</v>
          </cell>
          <cell r="F136">
            <v>88241</v>
          </cell>
          <cell r="G136" t="str">
            <v>(575) 433-0100</v>
          </cell>
          <cell r="H136" t="str">
            <v>(575) 433-0142</v>
          </cell>
          <cell r="I136" t="str">
            <v>Mr.</v>
          </cell>
          <cell r="J136" t="str">
            <v>T. J.</v>
          </cell>
          <cell r="K136" t="str">
            <v>Parks</v>
          </cell>
          <cell r="L136" t="str">
            <v>Superintendent</v>
          </cell>
          <cell r="M136" t="str">
            <v>parkstj@hobbsschools.net</v>
          </cell>
          <cell r="N136" t="str">
            <v>(575) 433-0100</v>
          </cell>
          <cell r="O136" t="str">
            <v>Ms.</v>
          </cell>
          <cell r="P136" t="str">
            <v>Kerri</v>
          </cell>
          <cell r="Q136" t="str">
            <v>Gray</v>
          </cell>
          <cell r="R136" t="str">
            <v>Finance Director/Business Manager</v>
          </cell>
        </row>
        <row r="137">
          <cell r="A137" t="str">
            <v>039</v>
          </cell>
          <cell r="B137" t="str">
            <v>Hondo Valley Public Schools</v>
          </cell>
          <cell r="C137" t="str">
            <v>P.O. Box 55</v>
          </cell>
          <cell r="D137" t="str">
            <v>Hondo</v>
          </cell>
          <cell r="E137" t="str">
            <v>NM</v>
          </cell>
          <cell r="F137">
            <v>88336</v>
          </cell>
          <cell r="G137" t="str">
            <v>(575) 653-4411</v>
          </cell>
          <cell r="H137" t="str">
            <v>(575) 653-4414</v>
          </cell>
          <cell r="I137" t="str">
            <v>Ms.</v>
          </cell>
          <cell r="J137" t="str">
            <v>Andrea</v>
          </cell>
          <cell r="K137" t="str">
            <v>Nieto</v>
          </cell>
          <cell r="L137" t="str">
            <v>Superintendent</v>
          </cell>
          <cell r="M137" t="str">
            <v>andrea.nieto@hondoeagles.org</v>
          </cell>
          <cell r="N137" t="str">
            <v>(575) 653-4411</v>
          </cell>
          <cell r="O137" t="str">
            <v>Ms.</v>
          </cell>
          <cell r="P137" t="str">
            <v>Mary</v>
          </cell>
          <cell r="Q137" t="str">
            <v>Prudencio</v>
          </cell>
          <cell r="R137" t="str">
            <v>Business Manager</v>
          </cell>
        </row>
        <row r="138">
          <cell r="A138" t="str">
            <v>050</v>
          </cell>
          <cell r="B138" t="str">
            <v>House Municipal School</v>
          </cell>
          <cell r="C138" t="str">
            <v>P.O. Box 673</v>
          </cell>
          <cell r="D138" t="str">
            <v>House</v>
          </cell>
          <cell r="E138" t="str">
            <v>NM</v>
          </cell>
          <cell r="F138">
            <v>88121</v>
          </cell>
          <cell r="G138" t="str">
            <v>(575) 279-7353</v>
          </cell>
          <cell r="H138" t="str">
            <v>(575) 279-6133</v>
          </cell>
          <cell r="I138" t="str">
            <v>Mr.</v>
          </cell>
          <cell r="J138" t="str">
            <v>Lecil</v>
          </cell>
          <cell r="K138" t="str">
            <v>Richards</v>
          </cell>
          <cell r="L138" t="str">
            <v>Superintendent</v>
          </cell>
          <cell r="M138" t="str">
            <v>lrichards@houseschools.net</v>
          </cell>
          <cell r="N138" t="str">
            <v>(575) 279-7353</v>
          </cell>
          <cell r="O138" t="str">
            <v>Ms.</v>
          </cell>
          <cell r="P138" t="str">
            <v>Marsha</v>
          </cell>
          <cell r="Q138" t="str">
            <v>Stowe</v>
          </cell>
          <cell r="R138" t="str">
            <v>Business Manager</v>
          </cell>
        </row>
        <row r="139">
          <cell r="A139" t="str">
            <v>034</v>
          </cell>
          <cell r="B139" t="str">
            <v>Jal Public Schools</v>
          </cell>
          <cell r="C139" t="str">
            <v>P.O. Box 1386</v>
          </cell>
          <cell r="D139" t="str">
            <v>Jal</v>
          </cell>
          <cell r="E139" t="str">
            <v>NM</v>
          </cell>
          <cell r="F139">
            <v>88252</v>
          </cell>
          <cell r="G139" t="str">
            <v>(575) 395-2101</v>
          </cell>
          <cell r="H139" t="str">
            <v>(575) 395-2146</v>
          </cell>
          <cell r="I139" t="str">
            <v>Mr.</v>
          </cell>
          <cell r="J139" t="str">
            <v>Israel</v>
          </cell>
          <cell r="K139" t="str">
            <v>Carrera</v>
          </cell>
          <cell r="L139" t="str">
            <v>Superintendent</v>
          </cell>
          <cell r="M139" t="str">
            <v>israel.carrera@jalnm.org</v>
          </cell>
          <cell r="N139" t="str">
            <v>(575) 395-2101</v>
          </cell>
          <cell r="O139" t="str">
            <v>Mr.</v>
          </cell>
          <cell r="P139" t="str">
            <v>Byron</v>
          </cell>
          <cell r="Q139" t="str">
            <v>Manning</v>
          </cell>
          <cell r="R139" t="str">
            <v>Business Manager</v>
          </cell>
        </row>
        <row r="140">
          <cell r="A140" t="str">
            <v>056</v>
          </cell>
          <cell r="B140" t="str">
            <v>Jemez Mountain Public Schools</v>
          </cell>
          <cell r="C140" t="str">
            <v>P.O. Box 230</v>
          </cell>
          <cell r="D140" t="str">
            <v>Gallina</v>
          </cell>
          <cell r="E140" t="str">
            <v>NM</v>
          </cell>
          <cell r="F140">
            <v>87017</v>
          </cell>
          <cell r="G140" t="str">
            <v>(575) 638-5491</v>
          </cell>
          <cell r="H140" t="str">
            <v>(575) 638-5571</v>
          </cell>
          <cell r="I140" t="str">
            <v>Dr.</v>
          </cell>
          <cell r="J140" t="str">
            <v>Manuel</v>
          </cell>
          <cell r="K140" t="str">
            <v>Medrano</v>
          </cell>
          <cell r="L140" t="str">
            <v>Superintendent</v>
          </cell>
          <cell r="M140" t="str">
            <v>medrano_m@jmsk12.com</v>
          </cell>
          <cell r="N140" t="str">
            <v>(575) 638-5419, ext. 112</v>
          </cell>
          <cell r="O140" t="str">
            <v>Ms.</v>
          </cell>
          <cell r="P140" t="str">
            <v>Jodie</v>
          </cell>
          <cell r="Q140" t="str">
            <v>Maestas</v>
          </cell>
          <cell r="R140" t="str">
            <v>Comptroller</v>
          </cell>
        </row>
        <row r="141">
          <cell r="A141" t="str">
            <v>063</v>
          </cell>
          <cell r="B141" t="str">
            <v>Jemez Valley Public Schools</v>
          </cell>
          <cell r="C141" t="str">
            <v>8501 Hwy 4</v>
          </cell>
          <cell r="D141" t="str">
            <v>Jemez Pueblo</v>
          </cell>
          <cell r="E141" t="str">
            <v>NM</v>
          </cell>
          <cell r="F141">
            <v>87024</v>
          </cell>
          <cell r="G141" t="str">
            <v>(575) 834-7391</v>
          </cell>
          <cell r="H141" t="str">
            <v>(575) 834-7394</v>
          </cell>
          <cell r="I141" t="str">
            <v>Mr.</v>
          </cell>
          <cell r="J141" t="str">
            <v>Jerald E.</v>
          </cell>
          <cell r="K141" t="str">
            <v>Snider</v>
          </cell>
          <cell r="L141" t="str">
            <v>Superintendent</v>
          </cell>
          <cell r="M141" t="str">
            <v>jsnider@jvps.org</v>
          </cell>
          <cell r="N141" t="str">
            <v>(575) 834-7391</v>
          </cell>
          <cell r="O141" t="str">
            <v>Mr.</v>
          </cell>
          <cell r="P141" t="str">
            <v>Jim</v>
          </cell>
          <cell r="Q141" t="str">
            <v>Mauzy</v>
          </cell>
          <cell r="R141" t="str">
            <v>Business Manager</v>
          </cell>
        </row>
        <row r="142">
          <cell r="A142" t="str">
            <v>007</v>
          </cell>
          <cell r="B142" t="str">
            <v>Lake Arthur Municipal Schools</v>
          </cell>
          <cell r="C142" t="str">
            <v>P.O. Box 98</v>
          </cell>
          <cell r="D142" t="str">
            <v>Lake Arthur</v>
          </cell>
          <cell r="E142" t="str">
            <v>NM</v>
          </cell>
          <cell r="F142">
            <v>88253</v>
          </cell>
          <cell r="G142" t="str">
            <v>(575) 365-2000</v>
          </cell>
          <cell r="H142" t="str">
            <v>(575) 365-2002</v>
          </cell>
          <cell r="I142" t="str">
            <v>Mr.</v>
          </cell>
          <cell r="J142" t="str">
            <v>Michael</v>
          </cell>
          <cell r="K142" t="str">
            <v>Grossman</v>
          </cell>
          <cell r="L142" t="str">
            <v>Superintendent</v>
          </cell>
          <cell r="M142" t="str">
            <v>michael.grossman@la-panthers.org</v>
          </cell>
          <cell r="N142" t="str">
            <v>(575) 365-2000, ext. 151</v>
          </cell>
          <cell r="O142" t="str">
            <v>Ms.</v>
          </cell>
          <cell r="P142" t="str">
            <v>Dee Dee</v>
          </cell>
          <cell r="Q142" t="str">
            <v>Dalton</v>
          </cell>
          <cell r="R142" t="str">
            <v>Business Manager</v>
          </cell>
        </row>
        <row r="143">
          <cell r="A143" t="str">
            <v>017</v>
          </cell>
          <cell r="B143" t="str">
            <v>Las Cruces Public Schools</v>
          </cell>
          <cell r="C143" t="str">
            <v>505 S. Main, Suite 249</v>
          </cell>
          <cell r="D143" t="str">
            <v>Las Cruces</v>
          </cell>
          <cell r="E143" t="str">
            <v>NM</v>
          </cell>
          <cell r="F143">
            <v>88001</v>
          </cell>
          <cell r="G143" t="str">
            <v>(575) 527-5830</v>
          </cell>
          <cell r="H143" t="str">
            <v>(575) 527-5983</v>
          </cell>
          <cell r="I143" t="str">
            <v>Mr.</v>
          </cell>
          <cell r="J143" t="str">
            <v>Stan</v>
          </cell>
          <cell r="K143" t="str">
            <v>Rounds</v>
          </cell>
          <cell r="L143" t="str">
            <v>Superintendent</v>
          </cell>
          <cell r="M143" t="str">
            <v>srounds@lcps.k12.nm.us</v>
          </cell>
          <cell r="N143" t="str">
            <v>(575) 527-5807</v>
          </cell>
          <cell r="O143" t="str">
            <v>Mr.</v>
          </cell>
          <cell r="P143" t="str">
            <v>Terry</v>
          </cell>
          <cell r="Q143" t="str">
            <v>Dean</v>
          </cell>
          <cell r="R143" t="str">
            <v>Finance Director</v>
          </cell>
        </row>
        <row r="144">
          <cell r="A144" t="str">
            <v>069</v>
          </cell>
          <cell r="B144" t="str">
            <v>Las Vegas City Public Schools</v>
          </cell>
          <cell r="C144" t="str">
            <v>901 Douglas Avenue</v>
          </cell>
          <cell r="D144" t="str">
            <v>Las Vegas</v>
          </cell>
          <cell r="E144" t="str">
            <v>NM</v>
          </cell>
          <cell r="F144">
            <v>87701</v>
          </cell>
          <cell r="G144" t="str">
            <v>(505) 454-5700</v>
          </cell>
          <cell r="H144" t="str">
            <v>(505) 454-5716</v>
          </cell>
          <cell r="I144" t="str">
            <v>Ms.</v>
          </cell>
          <cell r="J144" t="str">
            <v>Sheryl</v>
          </cell>
          <cell r="K144" t="str">
            <v>McNellis Martinez</v>
          </cell>
          <cell r="L144" t="str">
            <v>Superintendent</v>
          </cell>
          <cell r="M144" t="str">
            <v>sherylmcnellis@cybercardinal.com</v>
          </cell>
          <cell r="N144" t="str">
            <v>(505) 454-5702</v>
          </cell>
          <cell r="O144" t="str">
            <v>Ms.</v>
          </cell>
          <cell r="P144" t="str">
            <v>Mari </v>
          </cell>
          <cell r="Q144" t="str">
            <v>Hillis</v>
          </cell>
          <cell r="R144" t="str">
            <v>Business Manager</v>
          </cell>
        </row>
        <row r="145">
          <cell r="A145" t="str">
            <v>051</v>
          </cell>
          <cell r="B145" t="str">
            <v>Logan Municipal Schools</v>
          </cell>
          <cell r="C145" t="str">
            <v>P.O. Box 67</v>
          </cell>
          <cell r="D145" t="str">
            <v>Logan</v>
          </cell>
          <cell r="E145" t="str">
            <v>NM</v>
          </cell>
          <cell r="F145">
            <v>88426</v>
          </cell>
          <cell r="G145" t="str">
            <v>(575) 487-2252</v>
          </cell>
          <cell r="H145" t="str">
            <v>(575) 487-9479</v>
          </cell>
          <cell r="I145" t="str">
            <v>Mr.</v>
          </cell>
          <cell r="J145" t="str">
            <v>Dennis</v>
          </cell>
          <cell r="K145" t="str">
            <v>Roch</v>
          </cell>
          <cell r="L145" t="str">
            <v>Superintendent</v>
          </cell>
          <cell r="M145" t="str">
            <v>logansupt@plateautel.net</v>
          </cell>
          <cell r="N145" t="str">
            <v>(575) 487-2252</v>
          </cell>
          <cell r="O145" t="str">
            <v>Ms.</v>
          </cell>
          <cell r="P145" t="str">
            <v>Pat</v>
          </cell>
          <cell r="Q145" t="str">
            <v>Copeland</v>
          </cell>
          <cell r="R145" t="str">
            <v>Business Manager</v>
          </cell>
        </row>
        <row r="146">
          <cell r="A146" t="str">
            <v>029</v>
          </cell>
          <cell r="B146" t="str">
            <v>Lordsburg Municipal Schools</v>
          </cell>
          <cell r="C146" t="str">
            <v>P.O. Box 430</v>
          </cell>
          <cell r="D146" t="str">
            <v>Lordsburg</v>
          </cell>
          <cell r="E146" t="str">
            <v>NM</v>
          </cell>
          <cell r="F146">
            <v>88045</v>
          </cell>
          <cell r="G146" t="str">
            <v>(575) 542-9361</v>
          </cell>
          <cell r="H146" t="str">
            <v>(575) 542-9364</v>
          </cell>
          <cell r="I146" t="str">
            <v>Mr.</v>
          </cell>
          <cell r="J146" t="str">
            <v>Randall </v>
          </cell>
          <cell r="K146" t="str">
            <v>Piper</v>
          </cell>
          <cell r="L146" t="str">
            <v>Superintendent</v>
          </cell>
          <cell r="M146" t="str">
            <v>rpiper@lmsed.org</v>
          </cell>
          <cell r="N146" t="str">
            <v>(575) 542-9361</v>
          </cell>
          <cell r="O146" t="str">
            <v>Ms.</v>
          </cell>
          <cell r="P146" t="str">
            <v>Tina</v>
          </cell>
          <cell r="Q146" t="str">
            <v>Diaz</v>
          </cell>
          <cell r="R146" t="str">
            <v>Business Manager</v>
          </cell>
        </row>
        <row r="147">
          <cell r="A147" t="str">
            <v>041</v>
          </cell>
          <cell r="B147" t="str">
            <v>Los Alamos Public Schools</v>
          </cell>
          <cell r="C147" t="str">
            <v>P.O. Box 90</v>
          </cell>
          <cell r="D147" t="str">
            <v>Los Alamos</v>
          </cell>
          <cell r="E147" t="str">
            <v>NM</v>
          </cell>
          <cell r="F147">
            <v>87544</v>
          </cell>
          <cell r="G147" t="str">
            <v>(505) 663-2222</v>
          </cell>
          <cell r="H147" t="str">
            <v>(505) 663-2254</v>
          </cell>
          <cell r="I147" t="str">
            <v>Dr.</v>
          </cell>
          <cell r="J147" t="str">
            <v>Eugene </v>
          </cell>
          <cell r="K147" t="str">
            <v>Schmidt</v>
          </cell>
          <cell r="L147" t="str">
            <v>Superintendent</v>
          </cell>
          <cell r="M147" t="str">
            <v>e.schmidt@laschools.net</v>
          </cell>
          <cell r="N147" t="str">
            <v>(505) 663-2230</v>
          </cell>
          <cell r="O147" t="str">
            <v>Mr.</v>
          </cell>
          <cell r="P147" t="str">
            <v>John </v>
          </cell>
          <cell r="Q147" t="str">
            <v>Wolfe</v>
          </cell>
          <cell r="R147" t="str">
            <v>Business Manager</v>
          </cell>
        </row>
        <row r="148">
          <cell r="A148" t="str">
            <v>086</v>
          </cell>
          <cell r="B148" t="str">
            <v>Los Lunas Public Schools</v>
          </cell>
          <cell r="C148" t="str">
            <v>P.O. Drawer 1300</v>
          </cell>
          <cell r="D148" t="str">
            <v>Los Lunas</v>
          </cell>
          <cell r="E148" t="str">
            <v>NM</v>
          </cell>
          <cell r="F148">
            <v>87031</v>
          </cell>
          <cell r="G148" t="str">
            <v>(505) 865-9636</v>
          </cell>
          <cell r="H148" t="str">
            <v>(505) 866-2184</v>
          </cell>
          <cell r="I148" t="str">
            <v>Mr.</v>
          </cell>
          <cell r="J148" t="str">
            <v>Bernard</v>
          </cell>
          <cell r="K148" t="str">
            <v>Saiz</v>
          </cell>
          <cell r="L148" t="str">
            <v>Superintendent</v>
          </cell>
          <cell r="M148" t="str">
            <v>bsaiz@llschools.net</v>
          </cell>
          <cell r="N148" t="str">
            <v>(505) 866-8231</v>
          </cell>
          <cell r="O148" t="str">
            <v>Ms.</v>
          </cell>
          <cell r="P148" t="str">
            <v>Claire</v>
          </cell>
          <cell r="Q148" t="str">
            <v>Cieremans</v>
          </cell>
          <cell r="R148" t="str">
            <v>Chief Finance Officer</v>
          </cell>
        </row>
        <row r="149">
          <cell r="A149" t="str">
            <v>021</v>
          </cell>
          <cell r="B149" t="str">
            <v>Loving Municipal Schools</v>
          </cell>
          <cell r="C149" t="str">
            <v>P.O. Box 98</v>
          </cell>
          <cell r="D149" t="str">
            <v>Loving  </v>
          </cell>
          <cell r="E149" t="str">
            <v>NM</v>
          </cell>
          <cell r="F149">
            <v>88256</v>
          </cell>
          <cell r="G149" t="str">
            <v>(575) 745-2005</v>
          </cell>
          <cell r="H149" t="str">
            <v>(575) 745-2002</v>
          </cell>
          <cell r="I149" t="str">
            <v>Mr.</v>
          </cell>
          <cell r="J149" t="str">
            <v>Jesse</v>
          </cell>
          <cell r="K149" t="str">
            <v>Fuentes</v>
          </cell>
          <cell r="L149" t="str">
            <v>Superintendent</v>
          </cell>
          <cell r="M149" t="str">
            <v>jfuentes@lovingschools.org</v>
          </cell>
          <cell r="N149" t="str">
            <v>(575) 745-2010</v>
          </cell>
          <cell r="O149" t="str">
            <v>Ms.</v>
          </cell>
          <cell r="P149" t="str">
            <v>Oralia</v>
          </cell>
          <cell r="Q149" t="str">
            <v>Galindo</v>
          </cell>
          <cell r="R149" t="str">
            <v>Business Manager</v>
          </cell>
        </row>
        <row r="150">
          <cell r="A150" t="str">
            <v>031</v>
          </cell>
          <cell r="B150" t="str">
            <v>Lovington Municipal Schools</v>
          </cell>
          <cell r="C150" t="str">
            <v>18 West Washington</v>
          </cell>
          <cell r="D150" t="str">
            <v>Lovington</v>
          </cell>
          <cell r="E150" t="str">
            <v>NM</v>
          </cell>
          <cell r="F150">
            <v>88260</v>
          </cell>
          <cell r="G150" t="str">
            <v>(575) 739-2200</v>
          </cell>
          <cell r="H150" t="str">
            <v>(575) 739-2216</v>
          </cell>
          <cell r="I150" t="str">
            <v>Mr.</v>
          </cell>
          <cell r="J150" t="str">
            <v>Darin</v>
          </cell>
          <cell r="K150" t="str">
            <v>Manes</v>
          </cell>
          <cell r="L150" t="str">
            <v>Superintendent</v>
          </cell>
          <cell r="M150" t="str">
            <v>darinmanes@lovingtonschools.net</v>
          </cell>
          <cell r="N150" t="str">
            <v>(575) 739-2200</v>
          </cell>
          <cell r="O150" t="str">
            <v>Ms.</v>
          </cell>
          <cell r="P150" t="str">
            <v>Sheri</v>
          </cell>
          <cell r="Q150" t="str">
            <v>Belyeu</v>
          </cell>
          <cell r="R150" t="str">
            <v>Business Manager</v>
          </cell>
        </row>
        <row r="151">
          <cell r="A151" t="str">
            <v>075</v>
          </cell>
          <cell r="B151" t="str">
            <v>Magdalena Municipal Schools</v>
          </cell>
          <cell r="C151" t="str">
            <v>P.O. Box 24</v>
          </cell>
          <cell r="D151" t="str">
            <v>Magdalena</v>
          </cell>
          <cell r="E151" t="str">
            <v>NM</v>
          </cell>
          <cell r="F151">
            <v>87825</v>
          </cell>
          <cell r="G151" t="str">
            <v>(575) 854-2241</v>
          </cell>
          <cell r="H151" t="str">
            <v>(575) 854-2531</v>
          </cell>
          <cell r="I151" t="str">
            <v>Mr.</v>
          </cell>
          <cell r="J151" t="str">
            <v>Mike</v>
          </cell>
          <cell r="K151" t="str">
            <v>Chambers</v>
          </cell>
          <cell r="L151" t="str">
            <v>Superintendent</v>
          </cell>
          <cell r="M151" t="str">
            <v>mchambers@magdalena.k12.nm.us</v>
          </cell>
          <cell r="N151" t="str">
            <v>(575) 854-8013</v>
          </cell>
          <cell r="O151" t="str">
            <v>Ms.</v>
          </cell>
          <cell r="P151" t="str">
            <v>R. Dorothy</v>
          </cell>
          <cell r="Q151" t="str">
            <v>Zamora</v>
          </cell>
          <cell r="R151" t="str">
            <v>Business Manager</v>
          </cell>
        </row>
        <row r="152">
          <cell r="A152" t="str">
            <v>011</v>
          </cell>
          <cell r="B152" t="str">
            <v>Maxwell Municipal Schools</v>
          </cell>
          <cell r="C152" t="str">
            <v>P.O. Box 275</v>
          </cell>
          <cell r="D152" t="str">
            <v>Maxwell</v>
          </cell>
          <cell r="E152" t="str">
            <v>NM</v>
          </cell>
          <cell r="F152">
            <v>87728</v>
          </cell>
          <cell r="G152" t="str">
            <v>(575) 375-2371</v>
          </cell>
          <cell r="H152" t="str">
            <v>(575) 375-2375</v>
          </cell>
          <cell r="I152" t="str">
            <v>Ms.</v>
          </cell>
          <cell r="J152" t="str">
            <v>Lynn</v>
          </cell>
          <cell r="K152" t="str">
            <v>Romero</v>
          </cell>
          <cell r="L152" t="str">
            <v>Superintendent</v>
          </cell>
          <cell r="M152" t="str">
            <v>lromero@maxwellp12.com</v>
          </cell>
          <cell r="N152" t="str">
            <v>(575) 375-2391</v>
          </cell>
          <cell r="O152" t="str">
            <v>Ms.</v>
          </cell>
          <cell r="P152" t="str">
            <v>Susan</v>
          </cell>
          <cell r="Q152" t="str">
            <v>Robinson</v>
          </cell>
          <cell r="R152" t="str">
            <v>Business Manager</v>
          </cell>
        </row>
        <row r="153">
          <cell r="A153" t="str">
            <v>014</v>
          </cell>
          <cell r="B153" t="str">
            <v>Melrose Municipal Schools</v>
          </cell>
          <cell r="C153" t="str">
            <v>P.O. Box 275</v>
          </cell>
          <cell r="D153" t="str">
            <v>Melrose</v>
          </cell>
          <cell r="E153" t="str">
            <v>NM</v>
          </cell>
          <cell r="F153">
            <v>88124</v>
          </cell>
          <cell r="G153" t="str">
            <v>(575) 253-4269</v>
          </cell>
          <cell r="H153" t="str">
            <v>(575) 253-4291</v>
          </cell>
          <cell r="I153" t="str">
            <v>Mr.</v>
          </cell>
          <cell r="J153" t="str">
            <v>Jamie</v>
          </cell>
          <cell r="K153" t="str">
            <v>Widner</v>
          </cell>
          <cell r="L153" t="str">
            <v>Superintendent</v>
          </cell>
          <cell r="M153" t="str">
            <v>jwidner@melroseschools.org</v>
          </cell>
          <cell r="N153" t="str">
            <v>(575) 253-4269</v>
          </cell>
          <cell r="O153" t="str">
            <v>Ms.</v>
          </cell>
          <cell r="P153" t="str">
            <v>Pamela</v>
          </cell>
          <cell r="Q153" t="str">
            <v>Beevers</v>
          </cell>
          <cell r="R153" t="str">
            <v>Business Manager</v>
          </cell>
        </row>
        <row r="154">
          <cell r="A154" t="str">
            <v>078</v>
          </cell>
          <cell r="B154" t="str">
            <v>Mesa Vista Consolidated Schools</v>
          </cell>
          <cell r="C154" t="str">
            <v>P.O. Box 309</v>
          </cell>
          <cell r="D154" t="str">
            <v>Ojo Caliente</v>
          </cell>
          <cell r="E154" t="str">
            <v>NM</v>
          </cell>
          <cell r="F154">
            <v>87549</v>
          </cell>
          <cell r="G154" t="str">
            <v>(505) 583-2645</v>
          </cell>
          <cell r="H154" t="str">
            <v>(505) 583-2815</v>
          </cell>
          <cell r="I154" t="str">
            <v>Mr. </v>
          </cell>
          <cell r="J154" t="str">
            <v>Ernesto</v>
          </cell>
          <cell r="K154" t="str">
            <v>Valdez</v>
          </cell>
          <cell r="L154" t="str">
            <v>Superintendent</v>
          </cell>
          <cell r="M154" t="str">
            <v>ernesto.valdez@mesavista.org</v>
          </cell>
          <cell r="N154" t="str">
            <v>(505) 583-2645, ext. 1301</v>
          </cell>
          <cell r="O154" t="str">
            <v>Ms.</v>
          </cell>
          <cell r="P154" t="str">
            <v>Brenda</v>
          </cell>
          <cell r="Q154" t="str">
            <v>Halder</v>
          </cell>
          <cell r="R154" t="str">
            <v>Business Manager</v>
          </cell>
        </row>
        <row r="155">
          <cell r="A155" t="str">
            <v>044</v>
          </cell>
          <cell r="B155" t="str">
            <v>Mora Independent Schools</v>
          </cell>
          <cell r="C155" t="str">
            <v>P.O. Box 179</v>
          </cell>
          <cell r="D155" t="str">
            <v>Mora</v>
          </cell>
          <cell r="E155" t="str">
            <v>NM</v>
          </cell>
          <cell r="F155">
            <v>87732</v>
          </cell>
          <cell r="G155" t="str">
            <v>(575) 387-3101</v>
          </cell>
          <cell r="H155" t="str">
            <v>(575) 387-3111</v>
          </cell>
          <cell r="I155" t="str">
            <v>Ms.</v>
          </cell>
          <cell r="J155" t="str">
            <v>Dora</v>
          </cell>
          <cell r="K155" t="str">
            <v>Romero</v>
          </cell>
          <cell r="L155" t="str">
            <v>Superintendent</v>
          </cell>
          <cell r="M155" t="str">
            <v>dmromero@mora.k12.nm.us</v>
          </cell>
          <cell r="N155" t="str">
            <v>(575) 387-3106</v>
          </cell>
          <cell r="O155" t="str">
            <v>Ms.</v>
          </cell>
          <cell r="P155" t="str">
            <v>Dawn</v>
          </cell>
          <cell r="Q155" t="str">
            <v>Biagianti</v>
          </cell>
          <cell r="R155" t="str">
            <v>Business Manager</v>
          </cell>
        </row>
        <row r="156">
          <cell r="A156" t="str">
            <v>081</v>
          </cell>
          <cell r="B156" t="str">
            <v>Moriarty Municipal Schools</v>
          </cell>
          <cell r="C156" t="str">
            <v>P.O. Box 2000</v>
          </cell>
          <cell r="D156" t="str">
            <v>Moriarty</v>
          </cell>
          <cell r="E156" t="str">
            <v>NM</v>
          </cell>
          <cell r="F156">
            <v>87035</v>
          </cell>
          <cell r="G156" t="str">
            <v>(505) 832-4471</v>
          </cell>
          <cell r="H156" t="str">
            <v>(505) 832-4472</v>
          </cell>
          <cell r="I156" t="str">
            <v>Mr.</v>
          </cell>
          <cell r="J156" t="str">
            <v>Tom </v>
          </cell>
          <cell r="K156" t="str">
            <v>Sullivan</v>
          </cell>
          <cell r="L156" t="str">
            <v>Superintendent</v>
          </cell>
          <cell r="M156" t="str">
            <v>tom.sullivan@mesd.us</v>
          </cell>
          <cell r="N156" t="str">
            <v>(505) 832-4471</v>
          </cell>
          <cell r="O156" t="str">
            <v>Ms. </v>
          </cell>
          <cell r="P156" t="str">
            <v>Marla</v>
          </cell>
          <cell r="Q156" t="str">
            <v>Lovato</v>
          </cell>
          <cell r="R156" t="str">
            <v>Business Manager</v>
          </cell>
        </row>
        <row r="157">
          <cell r="A157" t="str">
            <v>028</v>
          </cell>
          <cell r="B157" t="str">
            <v>Mosquero Municipal Schools</v>
          </cell>
          <cell r="C157" t="str">
            <v>P.O. Box 258</v>
          </cell>
          <cell r="D157" t="str">
            <v>Mosquero</v>
          </cell>
          <cell r="E157" t="str">
            <v>NM</v>
          </cell>
          <cell r="F157">
            <v>87733</v>
          </cell>
          <cell r="G157" t="str">
            <v>(575) 673-2271</v>
          </cell>
          <cell r="H157" t="str">
            <v>(575) 673-2205</v>
          </cell>
          <cell r="I157" t="str">
            <v>Mr.</v>
          </cell>
          <cell r="J157" t="str">
            <v>Bill</v>
          </cell>
          <cell r="K157" t="str">
            <v>Ward</v>
          </cell>
          <cell r="L157" t="str">
            <v>Superintendent</v>
          </cell>
          <cell r="M157" t="str">
            <v>suptward@mosquero.net</v>
          </cell>
          <cell r="N157" t="str">
            <v>(575) 673-2271</v>
          </cell>
          <cell r="O157" t="str">
            <v>Ms.</v>
          </cell>
          <cell r="P157" t="str">
            <v>Darla</v>
          </cell>
          <cell r="Q157" t="str">
            <v>King</v>
          </cell>
          <cell r="R157" t="str">
            <v>Business Manager</v>
          </cell>
        </row>
        <row r="158">
          <cell r="A158" t="str">
            <v>082</v>
          </cell>
          <cell r="B158" t="str">
            <v>Mountainair Public Schools</v>
          </cell>
          <cell r="C158" t="str">
            <v>P.O. Box 456</v>
          </cell>
          <cell r="D158" t="str">
            <v>Mountainair</v>
          </cell>
          <cell r="E158" t="str">
            <v>NM</v>
          </cell>
          <cell r="F158">
            <v>87036</v>
          </cell>
          <cell r="G158" t="str">
            <v>(505) 847-2333</v>
          </cell>
          <cell r="H158" t="str">
            <v>(505) 847-2843</v>
          </cell>
          <cell r="I158" t="str">
            <v>Mr.</v>
          </cell>
          <cell r="J158" t="str">
            <v>Ronald</v>
          </cell>
          <cell r="K158" t="str">
            <v>Hendrix</v>
          </cell>
          <cell r="L158" t="str">
            <v>Superintendent</v>
          </cell>
          <cell r="M158" t="str">
            <v>rhendrix@mountainair.k12.nm.us</v>
          </cell>
          <cell r="N158" t="str">
            <v>(505) 847-2333, ext. 3002</v>
          </cell>
          <cell r="O158" t="str">
            <v>Ms.</v>
          </cell>
          <cell r="P158" t="str">
            <v>Tammy</v>
          </cell>
          <cell r="Q158" t="str">
            <v>Zamora</v>
          </cell>
          <cell r="R158" t="str">
            <v>Business Manager</v>
          </cell>
        </row>
        <row r="159">
          <cell r="A159" t="str">
            <v>070</v>
          </cell>
          <cell r="B159" t="str">
            <v>Pecos Independent School District</v>
          </cell>
          <cell r="C159" t="str">
            <v>P.O. Box 368</v>
          </cell>
          <cell r="D159" t="str">
            <v>Pecos</v>
          </cell>
          <cell r="E159" t="str">
            <v>NM</v>
          </cell>
          <cell r="F159">
            <v>87552</v>
          </cell>
          <cell r="G159" t="str">
            <v>(505) 757-4700</v>
          </cell>
          <cell r="H159" t="str">
            <v>(505) 757-8721</v>
          </cell>
          <cell r="I159" t="str">
            <v>Mr.</v>
          </cell>
          <cell r="J159" t="str">
            <v>Fred </v>
          </cell>
          <cell r="K159" t="str">
            <v>Trujillo</v>
          </cell>
          <cell r="L159" t="str">
            <v>Superintendent</v>
          </cell>
          <cell r="M159" t="str">
            <v>FTrujillo@pecos.k12.nm.us</v>
          </cell>
          <cell r="N159" t="str">
            <v>(505) 757-4690</v>
          </cell>
          <cell r="O159" t="str">
            <v>Ms.</v>
          </cell>
          <cell r="P159" t="str">
            <v>Brenda</v>
          </cell>
          <cell r="Q159" t="str">
            <v>Gallegos</v>
          </cell>
          <cell r="R159" t="str">
            <v>Business Manager</v>
          </cell>
        </row>
        <row r="160">
          <cell r="A160" t="str">
            <v>077</v>
          </cell>
          <cell r="B160" t="str">
            <v>Penasco Independent Schools</v>
          </cell>
          <cell r="C160" t="str">
            <v>P.O. Box 520</v>
          </cell>
          <cell r="D160" t="str">
            <v>Penasco</v>
          </cell>
          <cell r="E160" t="str">
            <v>NM</v>
          </cell>
          <cell r="F160">
            <v>87553</v>
          </cell>
          <cell r="G160" t="str">
            <v>(575) 587-2230</v>
          </cell>
          <cell r="H160" t="str">
            <v>(575) 587-2513</v>
          </cell>
          <cell r="I160" t="str">
            <v>Ms.</v>
          </cell>
          <cell r="J160" t="str">
            <v>Darlene</v>
          </cell>
          <cell r="K160" t="str">
            <v>Ulibarri</v>
          </cell>
          <cell r="L160" t="str">
            <v>Superintendent</v>
          </cell>
          <cell r="M160" t="str">
            <v>dulibarri@penasco.k12.nm.us</v>
          </cell>
          <cell r="N160" t="str">
            <v>(575) 587-2230, ext. 1206</v>
          </cell>
          <cell r="O160" t="str">
            <v>Ms.</v>
          </cell>
          <cell r="P160" t="str">
            <v>Elizabeth </v>
          </cell>
          <cell r="Q160" t="str">
            <v>Romero</v>
          </cell>
          <cell r="R160" t="str">
            <v>Business Manager</v>
          </cell>
        </row>
        <row r="161">
          <cell r="A161" t="str">
            <v>072</v>
          </cell>
          <cell r="B161" t="str">
            <v>Pojoaque Valley Public Schools</v>
          </cell>
          <cell r="C161" t="str">
            <v>1574 State Road 502 West</v>
          </cell>
          <cell r="D161" t="str">
            <v>Santa Fe</v>
          </cell>
          <cell r="E161" t="str">
            <v>NM</v>
          </cell>
          <cell r="F161">
            <v>87506</v>
          </cell>
          <cell r="G161" t="str">
            <v>(505) 455-2282</v>
          </cell>
          <cell r="H161" t="str">
            <v>(505) 455-7152</v>
          </cell>
          <cell r="I161" t="str">
            <v>Mr.</v>
          </cell>
          <cell r="J161" t="str">
            <v>Adán</v>
          </cell>
          <cell r="K161" t="str">
            <v>Delgado</v>
          </cell>
          <cell r="L161" t="str">
            <v>Superintendent</v>
          </cell>
          <cell r="M161" t="str">
            <v>agd@pvs.k12.nm.us</v>
          </cell>
          <cell r="N161" t="str">
            <v>(505) 455-2282</v>
          </cell>
          <cell r="O161" t="str">
            <v>Mr.</v>
          </cell>
          <cell r="P161" t="str">
            <v>Bobby</v>
          </cell>
          <cell r="Q161" t="str">
            <v>Spinelli</v>
          </cell>
          <cell r="R161" t="str">
            <v>Finance Director</v>
          </cell>
        </row>
        <row r="162">
          <cell r="A162" t="str">
            <v>057</v>
          </cell>
          <cell r="B162" t="str">
            <v>Portales Municipal Schools</v>
          </cell>
          <cell r="C162" t="str">
            <v>501 South Abilene</v>
          </cell>
          <cell r="D162" t="str">
            <v>Portales</v>
          </cell>
          <cell r="E162" t="str">
            <v>NM</v>
          </cell>
          <cell r="F162">
            <v>88130</v>
          </cell>
          <cell r="G162" t="str">
            <v>(575) 356-7000</v>
          </cell>
          <cell r="H162" t="str">
            <v>(575) 356-4377</v>
          </cell>
          <cell r="I162" t="str">
            <v>Mr.</v>
          </cell>
          <cell r="J162" t="str">
            <v>Johnnie</v>
          </cell>
          <cell r="K162" t="str">
            <v>Cain</v>
          </cell>
          <cell r="L162" t="str">
            <v>Superintendent</v>
          </cell>
          <cell r="M162" t="str">
            <v>jcain@portalesschools.com</v>
          </cell>
          <cell r="N162" t="str">
            <v>(575) 356-7000</v>
          </cell>
          <cell r="O162" t="str">
            <v>Ms.</v>
          </cell>
          <cell r="P162" t="str">
            <v>Sarah</v>
          </cell>
          <cell r="Q162" t="str">
            <v>Marquez</v>
          </cell>
          <cell r="R162" t="str">
            <v>Business Manager</v>
          </cell>
        </row>
        <row r="163">
          <cell r="A163" t="str">
            <v>003</v>
          </cell>
          <cell r="B163" t="str">
            <v>Quemado Independent Schools</v>
          </cell>
          <cell r="C163" t="str">
            <v>P.O. Box 128</v>
          </cell>
          <cell r="D163" t="str">
            <v>Quemado</v>
          </cell>
          <cell r="E163" t="str">
            <v>NM</v>
          </cell>
          <cell r="F163">
            <v>87829</v>
          </cell>
          <cell r="G163" t="str">
            <v>(575) 773-4700</v>
          </cell>
          <cell r="H163" t="str">
            <v>(575) 773-4717</v>
          </cell>
          <cell r="I163" t="str">
            <v>Mr.</v>
          </cell>
          <cell r="J163" t="str">
            <v>Bill</v>
          </cell>
          <cell r="K163" t="str">
            <v>Green</v>
          </cell>
          <cell r="L163" t="str">
            <v>Superintendent</v>
          </cell>
          <cell r="M163" t="str">
            <v>billgreen@quemadoschools.org</v>
          </cell>
          <cell r="N163" t="str">
            <v>(575) 773-4645</v>
          </cell>
          <cell r="O163" t="str">
            <v>Ms.</v>
          </cell>
          <cell r="P163" t="str">
            <v>Sandra</v>
          </cell>
          <cell r="Q163" t="str">
            <v>Heinsohn</v>
          </cell>
          <cell r="R163" t="str">
            <v>Business Manager</v>
          </cell>
        </row>
        <row r="164">
          <cell r="A164" t="str">
            <v>079</v>
          </cell>
          <cell r="B164" t="str">
            <v>Questa Independent Schools</v>
          </cell>
          <cell r="C164" t="str">
            <v>P.O. Box 440</v>
          </cell>
          <cell r="D164" t="str">
            <v>Questa</v>
          </cell>
          <cell r="E164" t="str">
            <v>NM</v>
          </cell>
          <cell r="F164">
            <v>87556</v>
          </cell>
          <cell r="G164" t="str">
            <v>(575) 586-0421</v>
          </cell>
          <cell r="H164" t="str">
            <v>(575) 586-0531</v>
          </cell>
          <cell r="I164" t="str">
            <v>Dr. </v>
          </cell>
          <cell r="J164" t="str">
            <v>Lillian</v>
          </cell>
          <cell r="K164" t="str">
            <v>Torrez</v>
          </cell>
          <cell r="L164" t="str">
            <v>Superintendent</v>
          </cell>
          <cell r="M164" t="str">
            <v>ltorrez@questa.k12.nm.us</v>
          </cell>
          <cell r="N164" t="str">
            <v>(575) 586-0421, ext. 1007</v>
          </cell>
          <cell r="O164" t="str">
            <v>Ms.</v>
          </cell>
          <cell r="P164" t="str">
            <v>Susie</v>
          </cell>
          <cell r="Q164" t="str">
            <v>Martinez</v>
          </cell>
          <cell r="R164" t="str">
            <v>Business Manager</v>
          </cell>
        </row>
        <row r="165">
          <cell r="A165" t="str">
            <v>009</v>
          </cell>
          <cell r="B165" t="str">
            <v>Raton Public Schools</v>
          </cell>
          <cell r="C165" t="str">
            <v>1550 Tiger Circle</v>
          </cell>
          <cell r="D165" t="str">
            <v>Raton</v>
          </cell>
          <cell r="E165" t="str">
            <v>NM</v>
          </cell>
          <cell r="F165">
            <v>87740</v>
          </cell>
          <cell r="G165" t="str">
            <v>(575) 445-9222</v>
          </cell>
          <cell r="H165" t="str">
            <v>(575) 445-5641</v>
          </cell>
          <cell r="I165" t="str">
            <v>Mr.</v>
          </cell>
          <cell r="J165" t="str">
            <v>Neil</v>
          </cell>
          <cell r="K165" t="str">
            <v>Terhune</v>
          </cell>
          <cell r="L165" t="str">
            <v>Superintendent</v>
          </cell>
          <cell r="M165" t="str">
            <v>nterhune@ratonschools.org</v>
          </cell>
          <cell r="N165" t="str">
            <v>(575) 445-9111</v>
          </cell>
          <cell r="O165" t="str">
            <v>Ms.</v>
          </cell>
          <cell r="P165" t="str">
            <v>Lita</v>
          </cell>
          <cell r="Q165" t="str">
            <v>Sanchez</v>
          </cell>
          <cell r="R165" t="str">
            <v>Business Manager</v>
          </cell>
        </row>
        <row r="166">
          <cell r="A166" t="str">
            <v>002</v>
          </cell>
          <cell r="B166" t="str">
            <v>Reserve Independent Schools</v>
          </cell>
          <cell r="C166" t="str">
            <v>P.O. Box 350</v>
          </cell>
          <cell r="D166" t="str">
            <v>Reserve</v>
          </cell>
          <cell r="E166" t="str">
            <v>NM</v>
          </cell>
          <cell r="F166">
            <v>87830</v>
          </cell>
          <cell r="G166" t="str">
            <v>(575) 533-6242</v>
          </cell>
          <cell r="H166" t="str">
            <v>(575) 533-6647</v>
          </cell>
          <cell r="I166" t="str">
            <v>Mr.</v>
          </cell>
          <cell r="J166" t="str">
            <v>Bill</v>
          </cell>
          <cell r="K166" t="str">
            <v>Green</v>
          </cell>
          <cell r="L166" t="str">
            <v>Superintendent</v>
          </cell>
          <cell r="M166" t="str">
            <v>billgreen@quemadoschools.org</v>
          </cell>
          <cell r="N166" t="str">
            <v>(575) 533-6242</v>
          </cell>
          <cell r="O166" t="str">
            <v>Ms.</v>
          </cell>
          <cell r="P166" t="str">
            <v>Odelia</v>
          </cell>
          <cell r="Q166" t="str">
            <v>Delgado</v>
          </cell>
          <cell r="R166" t="str">
            <v>Business Manager</v>
          </cell>
        </row>
        <row r="167">
          <cell r="A167" t="str">
            <v>083</v>
          </cell>
          <cell r="B167" t="str">
            <v>Rio Rancho Public Schools</v>
          </cell>
          <cell r="C167" t="str">
            <v>500 Laser Road NE</v>
          </cell>
          <cell r="D167" t="str">
            <v>Rio Rancho</v>
          </cell>
          <cell r="E167" t="str">
            <v>NM</v>
          </cell>
          <cell r="F167">
            <v>87124</v>
          </cell>
          <cell r="G167" t="str">
            <v>(505) 896-0667</v>
          </cell>
          <cell r="H167" t="str">
            <v>(505) 896-0662</v>
          </cell>
          <cell r="I167" t="str">
            <v>Dr.</v>
          </cell>
          <cell r="J167" t="str">
            <v>V. Sue</v>
          </cell>
          <cell r="K167" t="str">
            <v>Cleveland</v>
          </cell>
          <cell r="L167" t="str">
            <v>Superintendent</v>
          </cell>
          <cell r="M167" t="str">
            <v>scleveland@rrps.net</v>
          </cell>
          <cell r="N167" t="str">
            <v>(505) 896-0667, ext. 123</v>
          </cell>
          <cell r="O167" t="str">
            <v>Mr.</v>
          </cell>
          <cell r="P167" t="str">
            <v>Randy</v>
          </cell>
          <cell r="Q167" t="str">
            <v>Evans</v>
          </cell>
          <cell r="R167" t="str">
            <v>Finance Executive Director</v>
          </cell>
        </row>
        <row r="168">
          <cell r="A168" t="str">
            <v>004</v>
          </cell>
          <cell r="B168" t="str">
            <v>Roswell Independent Schools</v>
          </cell>
          <cell r="C168" t="str">
            <v>P.O. Box 1437</v>
          </cell>
          <cell r="D168" t="str">
            <v>Roswell</v>
          </cell>
          <cell r="E168" t="str">
            <v>NM</v>
          </cell>
          <cell r="F168">
            <v>88201</v>
          </cell>
          <cell r="G168" t="str">
            <v>(575) 627-2500</v>
          </cell>
          <cell r="H168" t="str">
            <v>(575) 627-2534</v>
          </cell>
          <cell r="I168" t="str">
            <v>Mr. </v>
          </cell>
          <cell r="J168" t="str">
            <v>Tom </v>
          </cell>
          <cell r="K168" t="str">
            <v>Burris</v>
          </cell>
          <cell r="L168" t="str">
            <v>Superintendent</v>
          </cell>
          <cell r="M168" t="str">
            <v>tburris@risd.k12.nm.us</v>
          </cell>
          <cell r="N168" t="str">
            <v>(575) 627-2510</v>
          </cell>
          <cell r="O168" t="str">
            <v>Mr.</v>
          </cell>
          <cell r="P168" t="str">
            <v>Chad</v>
          </cell>
          <cell r="Q168" t="str">
            <v>Cole</v>
          </cell>
          <cell r="R168" t="str">
            <v>Assistant Superintendent for Finance</v>
          </cell>
        </row>
        <row r="169">
          <cell r="A169" t="str">
            <v>027</v>
          </cell>
          <cell r="B169" t="str">
            <v>Roy Municipal Schools</v>
          </cell>
          <cell r="C169" t="str">
            <v>P.O. Drawer 430</v>
          </cell>
          <cell r="D169" t="str">
            <v>Roy</v>
          </cell>
          <cell r="E169" t="str">
            <v>NM</v>
          </cell>
          <cell r="F169">
            <v>87743</v>
          </cell>
          <cell r="G169" t="str">
            <v>(575) 485-2242</v>
          </cell>
          <cell r="H169" t="str">
            <v>(575) 485-2497</v>
          </cell>
          <cell r="I169" t="str">
            <v>Mr.</v>
          </cell>
          <cell r="J169" t="str">
            <v>Secundino </v>
          </cell>
          <cell r="K169" t="str">
            <v>Esquibel, Jr.</v>
          </cell>
          <cell r="L169" t="str">
            <v>Superintendent</v>
          </cell>
          <cell r="M169" t="str">
            <v>nesquibel@roy-nm-schools.org</v>
          </cell>
          <cell r="N169" t="str">
            <v>(575) 485-2242</v>
          </cell>
          <cell r="O169" t="str">
            <v>Ms.</v>
          </cell>
          <cell r="P169" t="str">
            <v>Sherrita</v>
          </cell>
          <cell r="Q169" t="str">
            <v>Fluhman</v>
          </cell>
          <cell r="R169" t="str">
            <v>Business Manager</v>
          </cell>
        </row>
        <row r="170">
          <cell r="A170" t="str">
            <v>036</v>
          </cell>
          <cell r="B170" t="str">
            <v>Ruidoso Municipal Schools</v>
          </cell>
          <cell r="C170" t="str">
            <v>200 Horton Circle</v>
          </cell>
          <cell r="D170" t="str">
            <v>Ruidoso</v>
          </cell>
          <cell r="E170" t="str">
            <v>NM</v>
          </cell>
          <cell r="F170">
            <v>88345</v>
          </cell>
          <cell r="G170" t="str">
            <v>(575) 630-7000</v>
          </cell>
          <cell r="H170" t="str">
            <v>(575) 257-4150</v>
          </cell>
          <cell r="I170" t="str">
            <v>Dr.</v>
          </cell>
          <cell r="J170" t="str">
            <v>George</v>
          </cell>
          <cell r="K170" t="str">
            <v>Bickert</v>
          </cell>
          <cell r="L170" t="str">
            <v>Superintendent</v>
          </cell>
          <cell r="M170" t="str">
            <v>bickertg@ruidososchools.org</v>
          </cell>
          <cell r="N170" t="str">
            <v>(575) 630-7010</v>
          </cell>
          <cell r="O170" t="str">
            <v>Ms.</v>
          </cell>
          <cell r="P170" t="str">
            <v>Caron</v>
          </cell>
          <cell r="Q170" t="str">
            <v>Snow</v>
          </cell>
          <cell r="R170" t="str">
            <v>Director of Finance</v>
          </cell>
        </row>
        <row r="171">
          <cell r="A171" t="str">
            <v>052</v>
          </cell>
          <cell r="B171" t="str">
            <v>San Jon Schools</v>
          </cell>
          <cell r="C171" t="str">
            <v>P.O. Box 5</v>
          </cell>
          <cell r="D171" t="str">
            <v>San Jon</v>
          </cell>
          <cell r="E171" t="str">
            <v>NM</v>
          </cell>
          <cell r="F171">
            <v>88434</v>
          </cell>
          <cell r="G171" t="str">
            <v>(575) 576-2466</v>
          </cell>
          <cell r="H171" t="str">
            <v>(575) 576-2523</v>
          </cell>
          <cell r="I171" t="str">
            <v>Mr.</v>
          </cell>
          <cell r="J171" t="str">
            <v>Colin </v>
          </cell>
          <cell r="K171" t="str">
            <v>Taylor</v>
          </cell>
          <cell r="L171" t="str">
            <v>Superintendent</v>
          </cell>
          <cell r="M171" t="str">
            <v>ctaylor@sanjonschools.com</v>
          </cell>
          <cell r="N171" t="str">
            <v>(575) 576-2466</v>
          </cell>
          <cell r="O171" t="str">
            <v>Ms.</v>
          </cell>
          <cell r="P171" t="str">
            <v>Lucy</v>
          </cell>
          <cell r="Q171" t="str">
            <v>Heddlesten</v>
          </cell>
          <cell r="R171" t="str">
            <v>Business Manager</v>
          </cell>
        </row>
        <row r="172">
          <cell r="A172" t="str">
            <v>071</v>
          </cell>
          <cell r="B172" t="str">
            <v>Santa Fe Public Schools</v>
          </cell>
          <cell r="C172" t="str">
            <v>610 Alta Vista</v>
          </cell>
          <cell r="D172" t="str">
            <v>Santa Fe</v>
          </cell>
          <cell r="E172" t="str">
            <v>NM</v>
          </cell>
          <cell r="F172">
            <v>87505</v>
          </cell>
          <cell r="G172" t="str">
            <v>(505) 467-2003</v>
          </cell>
          <cell r="H172" t="str">
            <v>(505) 995-3300</v>
          </cell>
          <cell r="I172" t="str">
            <v>Dr.</v>
          </cell>
          <cell r="J172" t="str">
            <v>Joel</v>
          </cell>
          <cell r="K172" t="str">
            <v>Boyd</v>
          </cell>
          <cell r="L172" t="str">
            <v>Superintendent</v>
          </cell>
          <cell r="M172" t="str">
            <v>jboyd@sfps.info</v>
          </cell>
          <cell r="N172" t="str">
            <v>(505) 467-2020</v>
          </cell>
          <cell r="O172" t="str">
            <v>Mr.</v>
          </cell>
          <cell r="P172" t="str">
            <v>Carl </v>
          </cell>
          <cell r="Q172" t="str">
            <v>Gruenler</v>
          </cell>
          <cell r="R172" t="str">
            <v>Chief Business Officer</v>
          </cell>
        </row>
        <row r="173">
          <cell r="A173" t="str">
            <v>025</v>
          </cell>
          <cell r="B173" t="str">
            <v>Santa Rosa Consolidated Schools</v>
          </cell>
          <cell r="C173" t="str">
            <v>344 Fourth Street</v>
          </cell>
          <cell r="D173" t="str">
            <v>Santa Rosa</v>
          </cell>
          <cell r="E173" t="str">
            <v>NM</v>
          </cell>
          <cell r="F173">
            <v>88435</v>
          </cell>
          <cell r="G173" t="str">
            <v>(575) 472-3171</v>
          </cell>
          <cell r="H173" t="str">
            <v>(575) 472-5609</v>
          </cell>
          <cell r="I173" t="str">
            <v>Mr.</v>
          </cell>
          <cell r="J173" t="str">
            <v>Ted</v>
          </cell>
          <cell r="K173" t="str">
            <v>Hern</v>
          </cell>
          <cell r="L173" t="str">
            <v>Superintendent</v>
          </cell>
          <cell r="M173" t="str">
            <v>thern@srlions.com</v>
          </cell>
          <cell r="N173" t="str">
            <v>(575) 472-3171</v>
          </cell>
          <cell r="O173" t="str">
            <v>Ms.</v>
          </cell>
          <cell r="P173" t="str">
            <v>Yolette</v>
          </cell>
          <cell r="Q173" t="str">
            <v>Gallegos</v>
          </cell>
          <cell r="R173" t="str">
            <v>Business Manager</v>
          </cell>
        </row>
        <row r="174">
          <cell r="A174" t="str">
            <v>023</v>
          </cell>
          <cell r="B174" t="str">
            <v>Silver Consolidated School District</v>
          </cell>
          <cell r="C174" t="str">
            <v>2810 N. Swan St.</v>
          </cell>
          <cell r="D174" t="str">
            <v>Silver City</v>
          </cell>
          <cell r="E174" t="str">
            <v>NM</v>
          </cell>
          <cell r="F174">
            <v>88061</v>
          </cell>
          <cell r="G174" t="str">
            <v>(575) 956-2000</v>
          </cell>
          <cell r="H174" t="str">
            <v>(575) 956-2039</v>
          </cell>
          <cell r="I174" t="str">
            <v>Mr.</v>
          </cell>
          <cell r="J174" t="str">
            <v>Lon</v>
          </cell>
          <cell r="K174" t="str">
            <v>Streib</v>
          </cell>
          <cell r="L174" t="str">
            <v>Superintendent</v>
          </cell>
          <cell r="M174" t="str">
            <v>lstreib@silver.k12.nm.us</v>
          </cell>
          <cell r="N174" t="str">
            <v>(575) 956-2002</v>
          </cell>
          <cell r="O174" t="str">
            <v>Ms.</v>
          </cell>
          <cell r="P174" t="str">
            <v>Candy</v>
          </cell>
          <cell r="Q174" t="str">
            <v>Milam</v>
          </cell>
          <cell r="R174" t="str">
            <v>Business Manager</v>
          </cell>
        </row>
        <row r="175">
          <cell r="A175" t="str">
            <v>074</v>
          </cell>
          <cell r="B175" t="str">
            <v>Socorro Consolidated Schools</v>
          </cell>
          <cell r="C175" t="str">
            <v>700 Franklin Street</v>
          </cell>
          <cell r="D175" t="str">
            <v>Socorro</v>
          </cell>
          <cell r="E175" t="str">
            <v>NM</v>
          </cell>
          <cell r="F175">
            <v>87801</v>
          </cell>
          <cell r="G175" t="str">
            <v>(575) 835-0300</v>
          </cell>
          <cell r="H175" t="str">
            <v>(575) 835-1682</v>
          </cell>
          <cell r="I175" t="str">
            <v>Mr.</v>
          </cell>
          <cell r="J175" t="str">
            <v>Randall </v>
          </cell>
          <cell r="K175" t="str">
            <v>Earwood</v>
          </cell>
          <cell r="L175" t="str">
            <v>Superintendent</v>
          </cell>
          <cell r="M175" t="str">
            <v>rearwood@socorro.k12.nm.us</v>
          </cell>
          <cell r="N175" t="str">
            <v>(575) 838-3114</v>
          </cell>
          <cell r="O175" t="str">
            <v>Mr.</v>
          </cell>
          <cell r="P175" t="str">
            <v>Donald</v>
          </cell>
          <cell r="Q175" t="str">
            <v>Monette</v>
          </cell>
          <cell r="R175" t="str">
            <v>Business Manager</v>
          </cell>
        </row>
        <row r="176">
          <cell r="A176" t="str">
            <v>010</v>
          </cell>
          <cell r="B176" t="str">
            <v>Springer Municipal Schools</v>
          </cell>
          <cell r="C176" t="str">
            <v>P.O. Box 308</v>
          </cell>
          <cell r="D176" t="str">
            <v>Springer</v>
          </cell>
          <cell r="E176" t="str">
            <v>NM</v>
          </cell>
          <cell r="F176">
            <v>87747</v>
          </cell>
          <cell r="G176" t="str">
            <v>(575) 483-3432</v>
          </cell>
          <cell r="H176" t="str">
            <v>(575) 483-2387</v>
          </cell>
          <cell r="I176" t="str">
            <v>Ms.</v>
          </cell>
          <cell r="J176" t="str">
            <v>Freda</v>
          </cell>
          <cell r="K176" t="str">
            <v>Daugherty</v>
          </cell>
          <cell r="L176" t="str">
            <v>Superintendent</v>
          </cell>
          <cell r="M176" t="str">
            <v>fdaugherty@springerschools.org</v>
          </cell>
          <cell r="N176" t="str">
            <v>(575) 483-3484</v>
          </cell>
          <cell r="O176" t="str">
            <v>Ms.</v>
          </cell>
          <cell r="P176" t="str">
            <v>Nejla</v>
          </cell>
          <cell r="Q176" t="str">
            <v>Munden</v>
          </cell>
          <cell r="R176" t="str">
            <v>Business Manager</v>
          </cell>
        </row>
        <row r="177">
          <cell r="A177" t="str">
            <v>076</v>
          </cell>
          <cell r="B177" t="str">
            <v>Taos Municipal Schools</v>
          </cell>
          <cell r="C177" t="str">
            <v>310 Camino De La Placita</v>
          </cell>
          <cell r="D177" t="str">
            <v>Taos</v>
          </cell>
          <cell r="E177" t="str">
            <v>NM</v>
          </cell>
          <cell r="F177">
            <v>87571</v>
          </cell>
          <cell r="G177" t="str">
            <v>(575) 758-5202</v>
          </cell>
          <cell r="H177" t="str">
            <v>(575) 758-5297</v>
          </cell>
          <cell r="I177" t="str">
            <v>Dr.</v>
          </cell>
          <cell r="J177" t="str">
            <v>Rod</v>
          </cell>
          <cell r="K177" t="str">
            <v>Weston</v>
          </cell>
          <cell r="L177" t="str">
            <v>Superintendent</v>
          </cell>
          <cell r="M177" t="str">
            <v>drwest@pobox.com</v>
          </cell>
          <cell r="N177" t="str">
            <v>(575) 758-5202</v>
          </cell>
          <cell r="O177" t="str">
            <v>Ms.</v>
          </cell>
          <cell r="P177" t="str">
            <v>Monica</v>
          </cell>
          <cell r="Q177" t="str">
            <v>Martinez</v>
          </cell>
          <cell r="R177" t="str">
            <v>Finance Director</v>
          </cell>
        </row>
        <row r="178">
          <cell r="A178" t="str">
            <v>035</v>
          </cell>
          <cell r="B178" t="str">
            <v>Tatum Municipal Schools</v>
          </cell>
          <cell r="C178" t="str">
            <v>P.O. Box 685</v>
          </cell>
          <cell r="D178" t="str">
            <v>Tatum</v>
          </cell>
          <cell r="E178" t="str">
            <v>NM</v>
          </cell>
          <cell r="F178">
            <v>88267</v>
          </cell>
          <cell r="G178" t="str">
            <v>(575) 398-4455</v>
          </cell>
          <cell r="H178" t="str">
            <v>(575) 398-8220</v>
          </cell>
          <cell r="I178" t="str">
            <v>Mr.</v>
          </cell>
          <cell r="J178" t="str">
            <v>Buddy</v>
          </cell>
          <cell r="K178" t="str">
            <v>Little</v>
          </cell>
          <cell r="L178" t="str">
            <v>Superintendent</v>
          </cell>
          <cell r="M178" t="str">
            <v>blittle@tatumschools.org</v>
          </cell>
          <cell r="N178" t="str">
            <v>(575) 398-4455</v>
          </cell>
          <cell r="O178" t="str">
            <v>Ms.</v>
          </cell>
          <cell r="P178" t="str">
            <v>Leslie</v>
          </cell>
          <cell r="Q178" t="str">
            <v>Pearce</v>
          </cell>
          <cell r="R178" t="str">
            <v>Business Manager</v>
          </cell>
        </row>
        <row r="179">
          <cell r="A179" t="str">
            <v>013</v>
          </cell>
          <cell r="B179" t="str">
            <v>Texico Municipal Schools</v>
          </cell>
          <cell r="C179" t="str">
            <v>P.O. Box 237</v>
          </cell>
          <cell r="D179" t="str">
            <v>Texico</v>
          </cell>
          <cell r="E179" t="str">
            <v>NM</v>
          </cell>
          <cell r="F179">
            <v>88135</v>
          </cell>
          <cell r="G179" t="str">
            <v>(575) 482-3801</v>
          </cell>
          <cell r="H179" t="str">
            <v>(575) 482-3650</v>
          </cell>
          <cell r="I179" t="str">
            <v>Mr.</v>
          </cell>
          <cell r="J179" t="str">
            <v>Miles</v>
          </cell>
          <cell r="K179" t="str">
            <v>Mitchell</v>
          </cell>
          <cell r="L179" t="str">
            <v>Superintendent</v>
          </cell>
          <cell r="M179" t="str">
            <v>mmitchell@texicoschools.com</v>
          </cell>
          <cell r="N179" t="str">
            <v>(575) 482-3801</v>
          </cell>
          <cell r="O179" t="str">
            <v>Ms.</v>
          </cell>
          <cell r="P179" t="str">
            <v>Cheryl</v>
          </cell>
          <cell r="Q179" t="str">
            <v>Whitener</v>
          </cell>
          <cell r="R179" t="str">
            <v>Business Manager</v>
          </cell>
        </row>
        <row r="180">
          <cell r="A180" t="str">
            <v>073</v>
          </cell>
          <cell r="B180" t="str">
            <v>Truth or Consequences Municipal Schools</v>
          </cell>
          <cell r="C180" t="str">
            <v>180 North Date Street</v>
          </cell>
          <cell r="D180" t="str">
            <v>Truth or Consequences</v>
          </cell>
          <cell r="E180" t="str">
            <v>NM</v>
          </cell>
          <cell r="F180">
            <v>87901</v>
          </cell>
          <cell r="G180" t="str">
            <v>(575) 894-8150</v>
          </cell>
          <cell r="H180" t="str">
            <v>(575) 894-7532</v>
          </cell>
          <cell r="I180" t="str">
            <v>Dr. </v>
          </cell>
          <cell r="J180" t="str">
            <v>Craig</v>
          </cell>
          <cell r="K180" t="str">
            <v>Cummins</v>
          </cell>
          <cell r="L180" t="str">
            <v>Interim Superintendent</v>
          </cell>
          <cell r="M180" t="str">
            <v>ccummins@torcschools.net</v>
          </cell>
          <cell r="N180" t="str">
            <v>(575) 894-8165 </v>
          </cell>
          <cell r="O180" t="str">
            <v>Ms.</v>
          </cell>
          <cell r="P180" t="str">
            <v>Carmen</v>
          </cell>
          <cell r="Q180" t="str">
            <v>Spann</v>
          </cell>
          <cell r="R180" t="str">
            <v>Business Manager</v>
          </cell>
        </row>
        <row r="181">
          <cell r="A181" t="str">
            <v>049</v>
          </cell>
          <cell r="B181" t="str">
            <v>Tucumcari Municipal Schools</v>
          </cell>
          <cell r="C181" t="str">
            <v>P.O. Box 1046</v>
          </cell>
          <cell r="D181" t="str">
            <v>Tucumcari</v>
          </cell>
          <cell r="E181" t="str">
            <v>NM</v>
          </cell>
          <cell r="F181">
            <v>88401</v>
          </cell>
          <cell r="G181" t="str">
            <v>(575) 461-3910</v>
          </cell>
          <cell r="H181" t="str">
            <v>(575) 461-3554</v>
          </cell>
          <cell r="I181" t="str">
            <v>Mr.</v>
          </cell>
          <cell r="J181" t="str">
            <v>Aaron</v>
          </cell>
          <cell r="K181" t="str">
            <v>McKinney</v>
          </cell>
          <cell r="L181" t="str">
            <v>Superintendent</v>
          </cell>
          <cell r="M181" t="str">
            <v>a.mckinney@tucumcarischools.com</v>
          </cell>
          <cell r="N181" t="str">
            <v>(575) 461-3910</v>
          </cell>
          <cell r="O181" t="str">
            <v>Ms.</v>
          </cell>
          <cell r="P181" t="str">
            <v>Leola</v>
          </cell>
          <cell r="Q181" t="str">
            <v>Patterson</v>
          </cell>
          <cell r="R181" t="str">
            <v>Business Manager</v>
          </cell>
        </row>
        <row r="182">
          <cell r="A182" t="str">
            <v>047</v>
          </cell>
          <cell r="B182" t="str">
            <v>Tularosa Municipal Schools</v>
          </cell>
          <cell r="C182" t="str">
            <v>504 First Street</v>
          </cell>
          <cell r="D182" t="str">
            <v>Tularosa</v>
          </cell>
          <cell r="E182" t="str">
            <v>NM</v>
          </cell>
          <cell r="F182">
            <v>88352</v>
          </cell>
          <cell r="G182" t="str">
            <v>(575) 585-8800</v>
          </cell>
          <cell r="H182" t="str">
            <v>(575) 585-4439</v>
          </cell>
          <cell r="I182" t="str">
            <v>Ms.</v>
          </cell>
          <cell r="J182" t="str">
            <v>Brenda</v>
          </cell>
          <cell r="K182" t="str">
            <v>Vigil</v>
          </cell>
          <cell r="L182" t="str">
            <v>Superintendent</v>
          </cell>
          <cell r="M182" t="str">
            <v>brenda.vigil@tularosak12.nm.us</v>
          </cell>
          <cell r="N182" t="str">
            <v>(575) 585-8828</v>
          </cell>
          <cell r="O182" t="str">
            <v>Ms.</v>
          </cell>
          <cell r="P182" t="str">
            <v>Kathleen</v>
          </cell>
          <cell r="Q182" t="str">
            <v>Richardson</v>
          </cell>
          <cell r="R182" t="str">
            <v>Business Manager</v>
          </cell>
        </row>
        <row r="183">
          <cell r="A183" t="str">
            <v>026</v>
          </cell>
          <cell r="B183" t="str">
            <v>Vaughn Municipal Schools</v>
          </cell>
          <cell r="C183" t="str">
            <v>P.O. Box 489</v>
          </cell>
          <cell r="D183" t="str">
            <v>Vaughn</v>
          </cell>
          <cell r="E183" t="str">
            <v>NM</v>
          </cell>
          <cell r="F183">
            <v>88353</v>
          </cell>
          <cell r="G183" t="str">
            <v>(575) 584-2283</v>
          </cell>
          <cell r="H183" t="str">
            <v>(575) 584-2355</v>
          </cell>
          <cell r="I183" t="str">
            <v>Dr.</v>
          </cell>
          <cell r="J183" t="str">
            <v>Susan</v>
          </cell>
          <cell r="K183" t="str">
            <v>Wilkinson-Davis</v>
          </cell>
          <cell r="L183" t="str">
            <v>Superintendent</v>
          </cell>
          <cell r="M183" t="str">
            <v>swdavis@vaughn.k12.nm.us</v>
          </cell>
          <cell r="N183" t="str">
            <v>(575) 584-2283</v>
          </cell>
          <cell r="O183" t="str">
            <v>Ms.</v>
          </cell>
          <cell r="P183" t="str">
            <v>Trude</v>
          </cell>
          <cell r="Q183" t="str">
            <v>Bauler</v>
          </cell>
          <cell r="R183" t="str">
            <v>Business Manager</v>
          </cell>
        </row>
        <row r="184">
          <cell r="A184" t="str">
            <v>045</v>
          </cell>
          <cell r="B184" t="str">
            <v>Wagon Mound Public Schools</v>
          </cell>
          <cell r="C184" t="str">
            <v>P.O. Box 158</v>
          </cell>
          <cell r="D184" t="str">
            <v>Wagon Mound</v>
          </cell>
          <cell r="E184" t="str">
            <v>NM</v>
          </cell>
          <cell r="F184">
            <v>87752</v>
          </cell>
          <cell r="G184" t="str">
            <v>(575) 666-3000</v>
          </cell>
          <cell r="H184" t="str">
            <v>(575) 666-9001</v>
          </cell>
          <cell r="I184" t="str">
            <v>Mr.</v>
          </cell>
          <cell r="J184" t="str">
            <v>Albert C.</v>
          </cell>
          <cell r="K184" t="str">
            <v>Martinez</v>
          </cell>
          <cell r="L184" t="str">
            <v>Superintendent</v>
          </cell>
          <cell r="M184" t="str">
            <v>albert.martinez@wm.k12.nm.us</v>
          </cell>
          <cell r="N184" t="str">
            <v>(575) 666-3001</v>
          </cell>
          <cell r="O184" t="str">
            <v>Ms.</v>
          </cell>
          <cell r="P184" t="str">
            <v>Teresa</v>
          </cell>
          <cell r="Q184" t="str">
            <v>Casias</v>
          </cell>
          <cell r="R184" t="str">
            <v>Business Manager</v>
          </cell>
        </row>
        <row r="185">
          <cell r="A185" t="str">
            <v>068</v>
          </cell>
          <cell r="B185" t="str">
            <v>West Las Vegas Public Schools</v>
          </cell>
          <cell r="C185" t="str">
            <v>179 Bridge Street</v>
          </cell>
          <cell r="D185" t="str">
            <v>Las Vegas</v>
          </cell>
          <cell r="E185" t="str">
            <v>NM</v>
          </cell>
          <cell r="F185">
            <v>87701</v>
          </cell>
          <cell r="G185" t="str">
            <v>(505) 426-2300</v>
          </cell>
          <cell r="H185" t="str">
            <v>(505) 426-2318</v>
          </cell>
          <cell r="I185" t="str">
            <v>Mr.</v>
          </cell>
          <cell r="J185" t="str">
            <v>Gene</v>
          </cell>
          <cell r="K185" t="str">
            <v>Parson</v>
          </cell>
          <cell r="L185" t="str">
            <v>Superintendent</v>
          </cell>
          <cell r="M185" t="str">
            <v>gene_parson@wlvs.k12.nm.us</v>
          </cell>
          <cell r="N185" t="str">
            <v>(505) 426-2311</v>
          </cell>
          <cell r="O185" t="str">
            <v>Ms.</v>
          </cell>
          <cell r="P185" t="str">
            <v>Dinah</v>
          </cell>
          <cell r="Q185" t="str">
            <v>Maynes</v>
          </cell>
          <cell r="R185" t="str">
            <v>Business Manager</v>
          </cell>
        </row>
        <row r="186">
          <cell r="A186" t="str">
            <v>089</v>
          </cell>
          <cell r="B186" t="str">
            <v>Zuni Public School District</v>
          </cell>
          <cell r="C186" t="str">
            <v>P.O. Drawer A</v>
          </cell>
          <cell r="D186" t="str">
            <v>Zuni</v>
          </cell>
          <cell r="E186" t="str">
            <v>NM</v>
          </cell>
          <cell r="F186">
            <v>87327</v>
          </cell>
          <cell r="G186" t="str">
            <v>(505) 782-5511</v>
          </cell>
          <cell r="H186" t="str">
            <v>(505) 782-5870</v>
          </cell>
          <cell r="I186" t="str">
            <v>Mr. </v>
          </cell>
          <cell r="J186" t="str">
            <v>Hayes</v>
          </cell>
          <cell r="K186" t="str">
            <v>Lewis</v>
          </cell>
          <cell r="L186" t="str">
            <v>Superintendent</v>
          </cell>
          <cell r="M186" t="str">
            <v>hayes.lewis@zpsd.org</v>
          </cell>
          <cell r="N186" t="str">
            <v>(505) 782-5511, ext. 6001</v>
          </cell>
          <cell r="O186" t="str">
            <v>Mr.</v>
          </cell>
          <cell r="P186" t="str">
            <v>Martin</v>
          </cell>
          <cell r="Q186" t="str">
            <v>Romine</v>
          </cell>
          <cell r="R186" t="str">
            <v>Finance Director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ntExpenditureStatewideSummar"/>
      <sheetName val="Contacts"/>
      <sheetName val="District Names"/>
      <sheetName val="Sheet1"/>
    </sheetNames>
    <sheetDataSet>
      <sheetData sheetId="1">
        <row r="2">
          <cell r="A2" t="str">
            <v>01015013</v>
          </cell>
          <cell r="B2" t="str">
            <v>Academia de Lengua y Cultura</v>
          </cell>
          <cell r="C2" t="str">
            <v>1900 Randolph Rd., SE</v>
          </cell>
          <cell r="D2" t="str">
            <v>Albuquerque</v>
          </cell>
          <cell r="E2" t="str">
            <v>NM</v>
          </cell>
          <cell r="F2">
            <v>87106</v>
          </cell>
          <cell r="I2" t="str">
            <v>Ms.</v>
          </cell>
          <cell r="J2" t="str">
            <v>EK</v>
          </cell>
          <cell r="K2" t="str">
            <v>Corona</v>
          </cell>
          <cell r="L2" t="str">
            <v>Principal</v>
          </cell>
          <cell r="M2" t="str">
            <v>lcorona@adlyc.org</v>
          </cell>
          <cell r="O2" t="str">
            <v>Mr. </v>
          </cell>
          <cell r="P2" t="str">
            <v>Byron</v>
          </cell>
          <cell r="Q2" t="str">
            <v>Manning</v>
          </cell>
          <cell r="R2" t="str">
            <v>Business Manager</v>
          </cell>
        </row>
        <row r="3">
          <cell r="A3" t="str">
            <v>71495024</v>
          </cell>
          <cell r="B3" t="str">
            <v>Academy for Technology and the Classics</v>
          </cell>
          <cell r="C3" t="str">
            <v>74A Van NuPo Road</v>
          </cell>
          <cell r="D3" t="str">
            <v>Santa Fe</v>
          </cell>
          <cell r="E3" t="str">
            <v>NM</v>
          </cell>
          <cell r="F3">
            <v>87508</v>
          </cell>
          <cell r="G3" t="str">
            <v>(505) 473-4282</v>
          </cell>
          <cell r="H3" t="str">
            <v>(505) 467-6513</v>
          </cell>
          <cell r="I3" t="str">
            <v>Ms.</v>
          </cell>
          <cell r="J3" t="str">
            <v>Susan</v>
          </cell>
          <cell r="K3" t="str">
            <v>Lumley</v>
          </cell>
          <cell r="L3" t="str">
            <v>Principal</v>
          </cell>
          <cell r="M3" t="str">
            <v>slumley@sfps.info</v>
          </cell>
          <cell r="N3" t="str">
            <v>(505) 473-4282, ext. 224</v>
          </cell>
          <cell r="O3" t="str">
            <v>Mr.</v>
          </cell>
          <cell r="P3" t="str">
            <v>Larry</v>
          </cell>
          <cell r="Q3" t="str">
            <v>Mirabal</v>
          </cell>
          <cell r="R3" t="str">
            <v>Interim Business Manager</v>
          </cell>
        </row>
        <row r="4">
          <cell r="A4" t="str">
            <v>523-001</v>
          </cell>
          <cell r="B4" t="str">
            <v>Academy of Trades and Technology</v>
          </cell>
          <cell r="C4" t="str">
            <v>2551 Karsten Ct., SE</v>
          </cell>
          <cell r="D4" t="str">
            <v>Albuquerque</v>
          </cell>
          <cell r="E4" t="str">
            <v>NM</v>
          </cell>
          <cell r="F4">
            <v>87102</v>
          </cell>
          <cell r="G4" t="str">
            <v>(505) 765-5517</v>
          </cell>
          <cell r="H4" t="str">
            <v>(505) 244-0341</v>
          </cell>
          <cell r="I4" t="str">
            <v>Mr.</v>
          </cell>
          <cell r="J4" t="str">
            <v>Christopher</v>
          </cell>
          <cell r="K4" t="str">
            <v>Hotchkiss</v>
          </cell>
          <cell r="L4" t="str">
            <v>Principal</v>
          </cell>
          <cell r="M4" t="str">
            <v>chotchkiss@atths.com</v>
          </cell>
          <cell r="N4" t="str">
            <v>(505) 515-2514</v>
          </cell>
          <cell r="O4" t="str">
            <v>Mr.</v>
          </cell>
          <cell r="P4" t="str">
            <v>Alfred</v>
          </cell>
          <cell r="Q4" t="str">
            <v>Martinez</v>
          </cell>
          <cell r="R4" t="str">
            <v>Business Manager</v>
          </cell>
        </row>
        <row r="5">
          <cell r="A5" t="str">
            <v>522-001</v>
          </cell>
          <cell r="B5" t="str">
            <v>ACE Leadership High School</v>
          </cell>
          <cell r="C5" t="str">
            <v>800-B 20th St., NW</v>
          </cell>
          <cell r="D5" t="str">
            <v>Albuquerque</v>
          </cell>
          <cell r="E5" t="str">
            <v>NM</v>
          </cell>
          <cell r="F5">
            <v>87104</v>
          </cell>
          <cell r="G5" t="str">
            <v>(505) 242-4733</v>
          </cell>
          <cell r="H5" t="str">
            <v>(505) 242-0222</v>
          </cell>
          <cell r="I5" t="str">
            <v>Ms.</v>
          </cell>
          <cell r="J5" t="str">
            <v>Tori</v>
          </cell>
          <cell r="K5" t="str">
            <v>Stephens-Shauger</v>
          </cell>
          <cell r="L5" t="str">
            <v>Principal</v>
          </cell>
          <cell r="M5" t="str">
            <v>tori@aceleadership.org</v>
          </cell>
          <cell r="N5" t="str">
            <v>(505) 242-4733</v>
          </cell>
          <cell r="O5" t="str">
            <v>Mr.</v>
          </cell>
          <cell r="P5" t="str">
            <v>David</v>
          </cell>
          <cell r="Q5" t="str">
            <v>Vigil</v>
          </cell>
          <cell r="R5" t="str">
            <v>Finance Director</v>
          </cell>
        </row>
        <row r="6">
          <cell r="A6" t="str">
            <v>524-001</v>
          </cell>
          <cell r="B6" t="str">
            <v>AIMS @ UNM</v>
          </cell>
          <cell r="C6" t="str">
            <v>933 Bradbury, SE</v>
          </cell>
          <cell r="D6" t="str">
            <v>Albuquerque</v>
          </cell>
          <cell r="E6" t="str">
            <v>NM</v>
          </cell>
          <cell r="F6">
            <v>87106</v>
          </cell>
          <cell r="G6" t="str">
            <v>(505) 559-4249</v>
          </cell>
          <cell r="H6" t="str">
            <v>(505) 243-9235</v>
          </cell>
          <cell r="I6" t="str">
            <v>Ms.</v>
          </cell>
          <cell r="J6" t="str">
            <v>Kathy</v>
          </cell>
          <cell r="K6" t="str">
            <v>Sandoval-Snider</v>
          </cell>
          <cell r="L6" t="str">
            <v>Director</v>
          </cell>
          <cell r="M6" t="str">
            <v>ksandoval@aims-unm.org</v>
          </cell>
          <cell r="N6" t="str">
            <v>(505) 559-4249</v>
          </cell>
          <cell r="O6" t="str">
            <v>Ms.</v>
          </cell>
          <cell r="P6" t="str">
            <v>Jolene</v>
          </cell>
          <cell r="Q6" t="str">
            <v>Jaramillo</v>
          </cell>
          <cell r="R6" t="str">
            <v>Business Manager</v>
          </cell>
        </row>
        <row r="7">
          <cell r="A7" t="str">
            <v>516-001</v>
          </cell>
          <cell r="B7" t="str">
            <v>ABQ School of Excellance</v>
          </cell>
          <cell r="C7" t="str">
            <v>13201 Lomas Blvd., NE</v>
          </cell>
          <cell r="D7" t="str">
            <v>Albuquerque</v>
          </cell>
          <cell r="E7" t="str">
            <v>NM</v>
          </cell>
          <cell r="F7">
            <v>87112</v>
          </cell>
          <cell r="G7" t="str">
            <v>(505) 312-7703</v>
          </cell>
          <cell r="H7" t="str">
            <v>(505) 312-7712</v>
          </cell>
          <cell r="I7" t="str">
            <v>Mr.</v>
          </cell>
          <cell r="J7" t="str">
            <v>Salih</v>
          </cell>
          <cell r="K7" t="str">
            <v>Aykac</v>
          </cell>
          <cell r="L7" t="str">
            <v>Director</v>
          </cell>
          <cell r="M7" t="str">
            <v>say@abqse.org</v>
          </cell>
          <cell r="N7" t="str">
            <v>(505) 312-7711</v>
          </cell>
          <cell r="O7" t="str">
            <v>Mr. </v>
          </cell>
          <cell r="P7" t="str">
            <v>Sean </v>
          </cell>
          <cell r="Q7" t="str">
            <v>Fry</v>
          </cell>
          <cell r="R7" t="str">
            <v>Business Manager</v>
          </cell>
        </row>
        <row r="8">
          <cell r="A8" t="str">
            <v>517-001</v>
          </cell>
          <cell r="B8" t="str">
            <v>ABQ Sign Language Academy (The)</v>
          </cell>
          <cell r="C8" t="str">
            <v>620 Lomas Blvd., NW</v>
          </cell>
          <cell r="D8" t="str">
            <v>Albuquerque</v>
          </cell>
          <cell r="E8" t="str">
            <v>NM</v>
          </cell>
          <cell r="F8">
            <v>87102</v>
          </cell>
          <cell r="G8" t="str">
            <v>(505) 247-1701</v>
          </cell>
          <cell r="H8" t="str">
            <v>(505) 247-1704</v>
          </cell>
          <cell r="I8" t="str">
            <v>Mr.</v>
          </cell>
          <cell r="J8" t="str">
            <v>Raphael</v>
          </cell>
          <cell r="K8" t="str">
            <v>Martinez</v>
          </cell>
          <cell r="L8" t="str">
            <v>Principal</v>
          </cell>
          <cell r="M8" t="str">
            <v>rafem@aslacademy.com</v>
          </cell>
          <cell r="N8" t="str">
            <v>(505) 247-1701</v>
          </cell>
          <cell r="O8" t="str">
            <v>Ms.</v>
          </cell>
          <cell r="P8" t="str">
            <v>Jolene</v>
          </cell>
          <cell r="Q8" t="str">
            <v>Jaramillo</v>
          </cell>
          <cell r="R8" t="str">
            <v>Business Manager</v>
          </cell>
        </row>
        <row r="9">
          <cell r="A9" t="str">
            <v>01015016</v>
          </cell>
          <cell r="B9" t="str">
            <v>ABQ Talent Development Secondary Charter School</v>
          </cell>
          <cell r="C9" t="str">
            <v>1800 Atrisco Road, NW</v>
          </cell>
          <cell r="D9" t="str">
            <v>Albuquerque</v>
          </cell>
          <cell r="E9" t="str">
            <v>NM</v>
          </cell>
          <cell r="F9">
            <v>87114</v>
          </cell>
          <cell r="G9" t="str">
            <v>(505) 503-2465</v>
          </cell>
          <cell r="H9" t="str">
            <v>(505) 831-7031</v>
          </cell>
          <cell r="I9" t="str">
            <v>Ms.</v>
          </cell>
          <cell r="J9" t="str">
            <v>Rommie</v>
          </cell>
          <cell r="K9" t="str">
            <v>Compher</v>
          </cell>
          <cell r="L9" t="str">
            <v>Principal</v>
          </cell>
          <cell r="M9" t="str">
            <v>rcompher@atdscs.org</v>
          </cell>
          <cell r="N9" t="str">
            <v>(505) 503-2465</v>
          </cell>
          <cell r="O9" t="str">
            <v>Ms.</v>
          </cell>
          <cell r="P9" t="str">
            <v>Chandra</v>
          </cell>
          <cell r="Q9" t="str">
            <v>McCray</v>
          </cell>
          <cell r="R9" t="str">
            <v>Business Manager</v>
          </cell>
        </row>
        <row r="10">
          <cell r="A10" t="str">
            <v>532-001</v>
          </cell>
          <cell r="B10" t="str">
            <v>Aldo Leopold High School</v>
          </cell>
          <cell r="C10" t="str">
            <v>1422 Hwy 180 E.</v>
          </cell>
          <cell r="D10" t="str">
            <v>Silver City</v>
          </cell>
          <cell r="E10" t="str">
            <v>NM</v>
          </cell>
          <cell r="F10">
            <v>88061</v>
          </cell>
          <cell r="G10" t="str">
            <v>(575) 538-2547</v>
          </cell>
          <cell r="H10" t="str">
            <v>(575) 388-4970</v>
          </cell>
          <cell r="I10" t="str">
            <v>Mr.</v>
          </cell>
          <cell r="J10" t="str">
            <v>Eric</v>
          </cell>
          <cell r="K10" t="str">
            <v>Ahner</v>
          </cell>
          <cell r="L10" t="str">
            <v>Director</v>
          </cell>
          <cell r="M10" t="str">
            <v>eahner@aldohs.org</v>
          </cell>
          <cell r="N10" t="str">
            <v>(575) 538-2547</v>
          </cell>
          <cell r="O10" t="str">
            <v>Mr.</v>
          </cell>
          <cell r="P10" t="str">
            <v>Harry</v>
          </cell>
          <cell r="Q10" t="str">
            <v>Browne</v>
          </cell>
          <cell r="R10" t="str">
            <v>Business Manager</v>
          </cell>
        </row>
        <row r="11">
          <cell r="A11" t="str">
            <v>01015116</v>
          </cell>
          <cell r="B11" t="str">
            <v>Alice King Community School (The)</v>
          </cell>
          <cell r="C11" t="str">
            <v>1905 Mountain Rd., NW</v>
          </cell>
          <cell r="D11" t="str">
            <v>Albuquerque</v>
          </cell>
          <cell r="E11" t="str">
            <v>NM</v>
          </cell>
          <cell r="F11">
            <v>87104</v>
          </cell>
          <cell r="G11" t="str">
            <v>(505) 344-0746</v>
          </cell>
          <cell r="H11" t="str">
            <v>(505) 344-0789</v>
          </cell>
          <cell r="I11" t="str">
            <v>Ms. </v>
          </cell>
          <cell r="J11" t="str">
            <v>Connie</v>
          </cell>
          <cell r="K11" t="str">
            <v>Chene</v>
          </cell>
          <cell r="L11" t="str">
            <v>Charter Representative</v>
          </cell>
          <cell r="M11" t="str">
            <v>connie@akcs.org</v>
          </cell>
          <cell r="N11" t="str">
            <v>(505) 344-0746</v>
          </cell>
          <cell r="O11" t="str">
            <v>Ms.</v>
          </cell>
          <cell r="P11" t="str">
            <v>Rhonda</v>
          </cell>
          <cell r="Q11" t="str">
            <v>Cordova</v>
          </cell>
          <cell r="R11" t="str">
            <v>Business Manager</v>
          </cell>
        </row>
        <row r="12">
          <cell r="A12" t="str">
            <v>511-001</v>
          </cell>
          <cell r="B12" t="str">
            <v>Alma d' arte Charter High School</v>
          </cell>
          <cell r="C12" t="str">
            <v>402 W. Court Avenue</v>
          </cell>
          <cell r="D12" t="str">
            <v>Las Cruces</v>
          </cell>
          <cell r="E12" t="str">
            <v>NM</v>
          </cell>
          <cell r="F12">
            <v>88005</v>
          </cell>
          <cell r="G12" t="str">
            <v>(575) 541-0145</v>
          </cell>
          <cell r="H12" t="str">
            <v>(575) 527-5329</v>
          </cell>
          <cell r="I12" t="str">
            <v>Mr.</v>
          </cell>
          <cell r="J12" t="str">
            <v>Mark</v>
          </cell>
          <cell r="K12" t="str">
            <v>Hartshorne</v>
          </cell>
          <cell r="L12" t="str">
            <v>Principal</v>
          </cell>
          <cell r="M12" t="str">
            <v>mhartshorne@almadarte.org</v>
          </cell>
          <cell r="N12" t="str">
            <v>(575) 541-0145</v>
          </cell>
          <cell r="O12" t="str">
            <v>Ms.</v>
          </cell>
          <cell r="P12" t="str">
            <v>Juliette</v>
          </cell>
          <cell r="Q12" t="str">
            <v>Sanchez</v>
          </cell>
          <cell r="R12" t="str">
            <v>Business Manager</v>
          </cell>
        </row>
        <row r="13">
          <cell r="A13" t="str">
            <v>525-001</v>
          </cell>
          <cell r="B13" t="str">
            <v>Amy Biehl Charter High School</v>
          </cell>
          <cell r="C13" t="str">
            <v>123 4th Street, SW</v>
          </cell>
          <cell r="D13" t="str">
            <v>Albuquerque</v>
          </cell>
          <cell r="E13" t="str">
            <v>NM</v>
          </cell>
          <cell r="F13">
            <v>87102</v>
          </cell>
          <cell r="G13" t="str">
            <v>(505) 299-9409</v>
          </cell>
          <cell r="H13" t="str">
            <v>(505) 299-9493</v>
          </cell>
          <cell r="I13" t="str">
            <v>Mr.</v>
          </cell>
          <cell r="J13" t="str">
            <v>Mike</v>
          </cell>
          <cell r="K13" t="str">
            <v>May</v>
          </cell>
          <cell r="L13" t="str">
            <v>Executive Director</v>
          </cell>
          <cell r="M13" t="str">
            <v>mmay@amybiehlhighschool.org</v>
          </cell>
          <cell r="N13" t="str">
            <v>(505) 468-0606</v>
          </cell>
          <cell r="O13" t="str">
            <v>Ms.</v>
          </cell>
          <cell r="P13" t="str">
            <v>Betty</v>
          </cell>
          <cell r="Q13" t="str">
            <v>Seeley</v>
          </cell>
          <cell r="R13" t="str">
            <v>Finance Director</v>
          </cell>
        </row>
        <row r="14">
          <cell r="A14">
            <v>76555006</v>
          </cell>
          <cell r="B14" t="str">
            <v>Anansi Charter School</v>
          </cell>
          <cell r="C14" t="str">
            <v>P.O. Box 1709</v>
          </cell>
          <cell r="D14" t="str">
            <v>El Prado</v>
          </cell>
          <cell r="E14" t="str">
            <v>NM</v>
          </cell>
          <cell r="F14">
            <v>87529</v>
          </cell>
          <cell r="G14" t="str">
            <v>(505) 776-2256</v>
          </cell>
          <cell r="H14" t="str">
            <v>(505) 776-5561</v>
          </cell>
          <cell r="I14" t="str">
            <v>Ms.</v>
          </cell>
          <cell r="J14" t="str">
            <v>Michele</v>
          </cell>
          <cell r="K14" t="str">
            <v>Hunt</v>
          </cell>
          <cell r="L14" t="str">
            <v>Director</v>
          </cell>
          <cell r="M14" t="str">
            <v>mhunt@acstaos.org</v>
          </cell>
          <cell r="N14" t="str">
            <v>(575) 776-2256</v>
          </cell>
          <cell r="O14" t="str">
            <v>Mr.</v>
          </cell>
          <cell r="P14" t="str">
            <v>Domingo</v>
          </cell>
          <cell r="Q14" t="str">
            <v>Sanchez III</v>
          </cell>
          <cell r="R14" t="str">
            <v>Business Manager</v>
          </cell>
        </row>
        <row r="15">
          <cell r="A15" t="str">
            <v>019-011</v>
          </cell>
          <cell r="B15" t="str">
            <v>Anthony Charter School</v>
          </cell>
          <cell r="C15" t="str">
            <v>780 Landers Rd.</v>
          </cell>
          <cell r="D15" t="str">
            <v>Anthony</v>
          </cell>
          <cell r="E15" t="str">
            <v>NM</v>
          </cell>
          <cell r="F15">
            <v>88021</v>
          </cell>
          <cell r="G15" t="str">
            <v>(575) 882-0600</v>
          </cell>
          <cell r="H15" t="str">
            <v>(575) 882-0603</v>
          </cell>
          <cell r="I15" t="str">
            <v>Ms.</v>
          </cell>
          <cell r="J15" t="str">
            <v>Colleen</v>
          </cell>
          <cell r="K15" t="str">
            <v>Adolph</v>
          </cell>
          <cell r="L15" t="str">
            <v>Head Administrator</v>
          </cell>
          <cell r="M15" t="str">
            <v>director@anthonycharterschool.k12.nm.us</v>
          </cell>
          <cell r="N15" t="str">
            <v>(575) 882-0600</v>
          </cell>
          <cell r="O15" t="str">
            <v>Ms.</v>
          </cell>
          <cell r="P15" t="str">
            <v>Ruby</v>
          </cell>
          <cell r="Q15" t="str">
            <v>Chavez</v>
          </cell>
          <cell r="R15" t="str">
            <v>Business Manager</v>
          </cell>
        </row>
        <row r="16">
          <cell r="A16" t="str">
            <v>520-001</v>
          </cell>
          <cell r="B16" t="str">
            <v>ASK Academy (The) </v>
          </cell>
          <cell r="C16" t="str">
            <v>1380 Rio Rancho Blvd #361</v>
          </cell>
          <cell r="D16" t="str">
            <v>Rio Rancho</v>
          </cell>
          <cell r="E16" t="str">
            <v>NM</v>
          </cell>
          <cell r="F16">
            <v>87124</v>
          </cell>
          <cell r="G16" t="str">
            <v>(505) 891-0757</v>
          </cell>
          <cell r="H16" t="str">
            <v>(505) 891-2115</v>
          </cell>
          <cell r="I16" t="str">
            <v>Ms.</v>
          </cell>
          <cell r="J16" t="str">
            <v>Pamela </v>
          </cell>
          <cell r="K16" t="str">
            <v>Correa</v>
          </cell>
          <cell r="L16" t="str">
            <v>Charter Representative</v>
          </cell>
          <cell r="M16" t="str">
            <v>pcorrea@theaskacademy.org</v>
          </cell>
          <cell r="N16" t="str">
            <v>(505) 891-0757</v>
          </cell>
          <cell r="O16" t="str">
            <v>Mr. </v>
          </cell>
          <cell r="P16" t="str">
            <v>Michael</v>
          </cell>
          <cell r="Q16" t="str">
            <v>Vigil</v>
          </cell>
          <cell r="R16" t="str">
            <v>Business Manager</v>
          </cell>
        </row>
        <row r="17">
          <cell r="A17" t="str">
            <v>01015007</v>
          </cell>
          <cell r="B17" t="str">
            <v>Bataan Military Academy</v>
          </cell>
          <cell r="C17" t="str">
            <v>8001 Mountain Road Place, NE</v>
          </cell>
          <cell r="D17" t="str">
            <v>Albuquerque</v>
          </cell>
          <cell r="E17" t="str">
            <v>NM</v>
          </cell>
          <cell r="F17">
            <v>87110</v>
          </cell>
          <cell r="G17" t="str">
            <v>(505) 292-5588</v>
          </cell>
          <cell r="H17" t="str">
            <v>(505) 232-3230</v>
          </cell>
          <cell r="I17" t="str">
            <v>Mr. </v>
          </cell>
          <cell r="J17" t="str">
            <v>Manuel</v>
          </cell>
          <cell r="K17" t="str">
            <v>Alzaga</v>
          </cell>
          <cell r="L17" t="str">
            <v>Principal</v>
          </cell>
          <cell r="M17" t="str">
            <v>malzaga@bataanmilitaryacademy.org</v>
          </cell>
          <cell r="N17" t="str">
            <v>(505) 292-5588</v>
          </cell>
          <cell r="O17" t="str">
            <v>Ms.</v>
          </cell>
          <cell r="P17" t="str">
            <v>Chandra</v>
          </cell>
          <cell r="Q17" t="str">
            <v>McCray</v>
          </cell>
          <cell r="R17" t="str">
            <v>Business Manager</v>
          </cell>
        </row>
        <row r="18">
          <cell r="A18">
            <v>55395018</v>
          </cell>
          <cell r="B18" t="str">
            <v>Cariños de Los Niños</v>
          </cell>
          <cell r="C18" t="str">
            <v>P.O. Box 130</v>
          </cell>
          <cell r="D18" t="str">
            <v>Espanola</v>
          </cell>
          <cell r="E18" t="str">
            <v>NM</v>
          </cell>
          <cell r="F18">
            <v>87532</v>
          </cell>
          <cell r="G18" t="str">
            <v>(505) 753-1128</v>
          </cell>
          <cell r="H18" t="str">
            <v>(505) 753-1130</v>
          </cell>
          <cell r="I18" t="str">
            <v>Mr. </v>
          </cell>
          <cell r="J18" t="str">
            <v>Vernon</v>
          </cell>
          <cell r="K18" t="str">
            <v>Jaramillo</v>
          </cell>
          <cell r="L18" t="str">
            <v>Chancellor</v>
          </cell>
          <cell r="M18" t="str">
            <v>vernon_jaramillo@hotmail.com</v>
          </cell>
          <cell r="N18" t="str">
            <v>(505) 753-1128</v>
          </cell>
          <cell r="O18" t="str">
            <v>Mr.</v>
          </cell>
          <cell r="P18" t="str">
            <v>Michael</v>
          </cell>
          <cell r="Q18" t="str">
            <v>Vigil</v>
          </cell>
          <cell r="R18" t="str">
            <v>Business Manager</v>
          </cell>
        </row>
        <row r="19">
          <cell r="A19" t="str">
            <v>512-001</v>
          </cell>
          <cell r="B19" t="str">
            <v>Cesar Chavez Community School</v>
          </cell>
          <cell r="C19" t="str">
            <v>1325 Palomas, SE</v>
          </cell>
          <cell r="D19" t="str">
            <v>Albuquerque</v>
          </cell>
          <cell r="E19" t="str">
            <v>NM</v>
          </cell>
          <cell r="F19">
            <v>87108</v>
          </cell>
          <cell r="G19" t="str">
            <v>(505) 877-0558</v>
          </cell>
          <cell r="H19" t="str">
            <v>(505) 242-1466</v>
          </cell>
          <cell r="I19" t="str">
            <v>Ms.</v>
          </cell>
          <cell r="J19" t="str">
            <v>Caryl</v>
          </cell>
          <cell r="K19" t="str">
            <v>Thomas</v>
          </cell>
          <cell r="L19" t="str">
            <v>Principal</v>
          </cell>
          <cell r="M19" t="str">
            <v>cthomas@cesarchavezcharter.net</v>
          </cell>
          <cell r="N19" t="str">
            <v>(505) 877-0558, ext. 104</v>
          </cell>
          <cell r="O19" t="str">
            <v>Ms.</v>
          </cell>
          <cell r="P19" t="str">
            <v>Deborah</v>
          </cell>
          <cell r="Q19" t="str">
            <v>Albrycht</v>
          </cell>
          <cell r="R19" t="str">
            <v>Business Manager</v>
          </cell>
        </row>
        <row r="20">
          <cell r="A20" t="str">
            <v>01015118</v>
          </cell>
          <cell r="B20" t="str">
            <v>Christine Duncan's Heritage Academy</v>
          </cell>
          <cell r="C20" t="str">
            <v>1900 Atrisco Dr., NW</v>
          </cell>
          <cell r="D20" t="str">
            <v>Albuquerque</v>
          </cell>
          <cell r="E20" t="str">
            <v>NM</v>
          </cell>
          <cell r="F20">
            <v>87120</v>
          </cell>
          <cell r="G20" t="str">
            <v>(505) 839-4971</v>
          </cell>
          <cell r="H20" t="str">
            <v>(505) 831-9027</v>
          </cell>
          <cell r="I20" t="str">
            <v>Mr.</v>
          </cell>
          <cell r="J20" t="str">
            <v>Jesus</v>
          </cell>
          <cell r="K20" t="str">
            <v>Moncada</v>
          </cell>
          <cell r="L20" t="str">
            <v>Principal</v>
          </cell>
          <cell r="M20" t="str">
            <v>jmoncada@christineduncan.org</v>
          </cell>
          <cell r="N20" t="str">
            <v>(505) 839-4971</v>
          </cell>
          <cell r="O20" t="str">
            <v>Ms.</v>
          </cell>
          <cell r="P20" t="str">
            <v>Yolanda</v>
          </cell>
          <cell r="Q20" t="str">
            <v>Sanchez</v>
          </cell>
          <cell r="R20" t="str">
            <v>Business Manager</v>
          </cell>
        </row>
        <row r="21">
          <cell r="A21" t="str">
            <v>507-001</v>
          </cell>
          <cell r="B21" t="str">
            <v>Cien Aguas International School</v>
          </cell>
          <cell r="C21" t="str">
            <v>3501 Campus Blvd., NE</v>
          </cell>
          <cell r="D21" t="str">
            <v>Albuquerque</v>
          </cell>
          <cell r="E21" t="str">
            <v>NM</v>
          </cell>
          <cell r="F21">
            <v>87106</v>
          </cell>
          <cell r="G21" t="str">
            <v>(505) 255-0001</v>
          </cell>
          <cell r="H21" t="str">
            <v>(505) 255-0400</v>
          </cell>
          <cell r="I21" t="str">
            <v>Mr.</v>
          </cell>
          <cell r="J21" t="str">
            <v>Michael</v>
          </cell>
          <cell r="K21" t="str">
            <v>Rodriguez</v>
          </cell>
          <cell r="L21" t="str">
            <v>Director</v>
          </cell>
          <cell r="M21" t="str">
            <v>mrodriguez@cienaguas.org</v>
          </cell>
          <cell r="N21" t="str">
            <v>(505) 255-0001</v>
          </cell>
          <cell r="O21" t="str">
            <v>Mr. </v>
          </cell>
          <cell r="P21" t="str">
            <v>Patrick</v>
          </cell>
          <cell r="Q21" t="str">
            <v>Kelly</v>
          </cell>
          <cell r="R21" t="str">
            <v>Business Manager</v>
          </cell>
        </row>
        <row r="22">
          <cell r="A22" t="str">
            <v>541-001</v>
          </cell>
          <cell r="B22" t="str">
            <v>Coral Community Charter</v>
          </cell>
          <cell r="C22" t="str">
            <v>4261 Balloon Park Rd., NE</v>
          </cell>
          <cell r="D22" t="str">
            <v>Albuquerque</v>
          </cell>
          <cell r="E22" t="str">
            <v>NM</v>
          </cell>
          <cell r="F22">
            <v>87109</v>
          </cell>
          <cell r="G22" t="str">
            <v>(505) 292-6725</v>
          </cell>
          <cell r="I22" t="str">
            <v>Ms.</v>
          </cell>
          <cell r="J22" t="str">
            <v>Donna </v>
          </cell>
          <cell r="K22" t="str">
            <v>Eldredge</v>
          </cell>
          <cell r="L22" t="str">
            <v>Head Administrator</v>
          </cell>
          <cell r="M22" t="str">
            <v>dleldredge@coralcharter.com</v>
          </cell>
          <cell r="N22" t="str">
            <v>(505) 292-6725</v>
          </cell>
          <cell r="O22" t="str">
            <v>Ms.</v>
          </cell>
          <cell r="P22" t="str">
            <v>Angie</v>
          </cell>
          <cell r="Q22" t="str">
            <v>Lerner</v>
          </cell>
          <cell r="R22" t="str">
            <v>Business Manager</v>
          </cell>
        </row>
        <row r="23">
          <cell r="A23" t="str">
            <v>01015028</v>
          </cell>
          <cell r="B23" t="str">
            <v>Corrales International School</v>
          </cell>
          <cell r="C23" t="str">
            <v>3821 Singer Blvd., NE</v>
          </cell>
          <cell r="D23" t="str">
            <v>Albuquerque</v>
          </cell>
          <cell r="E23" t="str">
            <v>NM</v>
          </cell>
          <cell r="F23">
            <v>87109</v>
          </cell>
          <cell r="G23" t="str">
            <v>(505) 344-9733</v>
          </cell>
          <cell r="H23" t="str">
            <v>(505) 338-1409</v>
          </cell>
          <cell r="I23" t="str">
            <v>Dr.</v>
          </cell>
          <cell r="J23" t="str">
            <v>Elsy</v>
          </cell>
          <cell r="K23" t="str">
            <v>Diaz</v>
          </cell>
          <cell r="L23" t="str">
            <v>Head of School</v>
          </cell>
          <cell r="M23" t="str">
            <v>diaz@corralesis.org</v>
          </cell>
          <cell r="N23" t="str">
            <v>(505) 344-9733</v>
          </cell>
          <cell r="O23" t="str">
            <v>Ms.</v>
          </cell>
          <cell r="P23" t="str">
            <v>Diane</v>
          </cell>
          <cell r="Q23" t="str">
            <v>Gunn Miles</v>
          </cell>
          <cell r="R23" t="str">
            <v>Business Manager</v>
          </cell>
        </row>
        <row r="24">
          <cell r="A24" t="str">
            <v>502-001</v>
          </cell>
          <cell r="B24" t="str">
            <v>Cottonwood Classical Preparatory School</v>
          </cell>
          <cell r="C24" t="str">
            <v>7801 Jefferson Dr., NE</v>
          </cell>
          <cell r="D24" t="str">
            <v>Albuquerque</v>
          </cell>
          <cell r="E24" t="str">
            <v>NM</v>
          </cell>
          <cell r="F24">
            <v>87109</v>
          </cell>
          <cell r="G24" t="str">
            <v>(505) 998-1021</v>
          </cell>
          <cell r="H24" t="str">
            <v>(505) 345-6397</v>
          </cell>
          <cell r="I24" t="str">
            <v>Mr.</v>
          </cell>
          <cell r="J24" t="str">
            <v>Sam</v>
          </cell>
          <cell r="K24" t="str">
            <v>Obenshain</v>
          </cell>
          <cell r="L24" t="str">
            <v>Executive Director</v>
          </cell>
          <cell r="M24" t="str">
            <v>sam.obenshain@cottonwoodclassical.org</v>
          </cell>
          <cell r="N24" t="str">
            <v>(505) 998-1021</v>
          </cell>
          <cell r="O24" t="str">
            <v>Mr.</v>
          </cell>
          <cell r="P24" t="str">
            <v>Michael</v>
          </cell>
          <cell r="Q24" t="str">
            <v>Vigil</v>
          </cell>
          <cell r="R24" t="str">
            <v>Business Manager</v>
          </cell>
        </row>
        <row r="25">
          <cell r="A25" t="str">
            <v>74535003</v>
          </cell>
          <cell r="B25" t="str">
            <v>Cottonwood Valley Charter School</v>
          </cell>
          <cell r="C25" t="str">
            <v>P.O. Box 1829</v>
          </cell>
          <cell r="D25" t="str">
            <v>Socorro</v>
          </cell>
          <cell r="E25" t="str">
            <v>NM</v>
          </cell>
          <cell r="F25">
            <v>87801</v>
          </cell>
          <cell r="G25" t="str">
            <v>(575) 838-2026</v>
          </cell>
          <cell r="H25" t="str">
            <v>(575) 838-2420</v>
          </cell>
          <cell r="I25" t="str">
            <v>Ms.</v>
          </cell>
          <cell r="J25" t="str">
            <v>Karin</v>
          </cell>
          <cell r="K25" t="str">
            <v>Williams</v>
          </cell>
          <cell r="L25" t="str">
            <v>Administrator</v>
          </cell>
          <cell r="M25" t="str">
            <v>kwilliams@cottonwoodvalley.org</v>
          </cell>
          <cell r="N25" t="str">
            <v>(575) 838-2026</v>
          </cell>
          <cell r="O25" t="str">
            <v>Ms.</v>
          </cell>
          <cell r="P25" t="str">
            <v>Mary</v>
          </cell>
          <cell r="Q25" t="str">
            <v>Cox</v>
          </cell>
          <cell r="R25" t="str">
            <v>Business Manager</v>
          </cell>
        </row>
        <row r="26">
          <cell r="A26" t="str">
            <v>513-001</v>
          </cell>
          <cell r="B26" t="str">
            <v>Creative Education Preparatory Institute #1</v>
          </cell>
          <cell r="C26" t="str">
            <v>4801 Montano NW, Suite A-2</v>
          </cell>
          <cell r="D26" t="str">
            <v>Albuquerque</v>
          </cell>
          <cell r="E26" t="str">
            <v>NM</v>
          </cell>
          <cell r="F26">
            <v>87120</v>
          </cell>
          <cell r="G26" t="str">
            <v>(505) 314-2374</v>
          </cell>
          <cell r="H26" t="str">
            <v>(505) 314-2377</v>
          </cell>
          <cell r="I26" t="str">
            <v>Mr.</v>
          </cell>
          <cell r="J26" t="str">
            <v>Jeff</v>
          </cell>
          <cell r="K26" t="str">
            <v>Arthur</v>
          </cell>
          <cell r="L26" t="str">
            <v>Program Director</v>
          </cell>
          <cell r="M26" t="str">
            <v>jarthur@cepinm.org</v>
          </cell>
          <cell r="N26" t="str">
            <v>(505) 314-2374</v>
          </cell>
          <cell r="O26" t="str">
            <v>Ms.</v>
          </cell>
          <cell r="P26" t="str">
            <v>Suzy</v>
          </cell>
          <cell r="Q26" t="str">
            <v>Sanchez</v>
          </cell>
          <cell r="R26" t="str">
            <v>Business Manager</v>
          </cell>
        </row>
        <row r="27">
          <cell r="A27" t="str">
            <v>42295006</v>
          </cell>
          <cell r="B27" t="str">
            <v>Deming Cesar Chavez Charter High School</v>
          </cell>
          <cell r="C27" t="str">
            <v>P.O. Box 1658</v>
          </cell>
          <cell r="D27" t="str">
            <v>Deming</v>
          </cell>
          <cell r="E27" t="str">
            <v>NM</v>
          </cell>
          <cell r="F27">
            <v>88031</v>
          </cell>
          <cell r="G27" t="str">
            <v>(575) 544-8404</v>
          </cell>
          <cell r="H27" t="str">
            <v>(575) 544-8755</v>
          </cell>
          <cell r="I27" t="str">
            <v>Mr.</v>
          </cell>
          <cell r="J27" t="str">
            <v>Paul</v>
          </cell>
          <cell r="K27" t="str">
            <v>Reeves</v>
          </cell>
          <cell r="L27" t="str">
            <v>Charter Representative</v>
          </cell>
          <cell r="M27" t="str">
            <v>preeves@dccchs.org</v>
          </cell>
          <cell r="N27" t="str">
            <v>(575) 544-8404</v>
          </cell>
          <cell r="O27" t="str">
            <v>Mr.</v>
          </cell>
          <cell r="P27" t="str">
            <v>Chris</v>
          </cell>
          <cell r="Q27" t="str">
            <v>Masters</v>
          </cell>
          <cell r="R27" t="str">
            <v>Business Manager</v>
          </cell>
        </row>
        <row r="28">
          <cell r="A28" t="str">
            <v>01015063</v>
          </cell>
          <cell r="B28" t="str">
            <v>Digital Arts and Technology Academy</v>
          </cell>
          <cell r="C28" t="str">
            <v>1011 Lamberton Place, NE</v>
          </cell>
          <cell r="D28" t="str">
            <v>Albuquerque</v>
          </cell>
          <cell r="E28" t="str">
            <v>NM</v>
          </cell>
          <cell r="F28">
            <v>87107</v>
          </cell>
          <cell r="G28" t="str">
            <v>(505) 341-0888</v>
          </cell>
          <cell r="H28" t="str">
            <v>(505) 341-0749</v>
          </cell>
          <cell r="I28" t="str">
            <v>Dr.</v>
          </cell>
          <cell r="J28" t="str">
            <v>Evalynne </v>
          </cell>
          <cell r="K28" t="str">
            <v>Hunemuller</v>
          </cell>
          <cell r="L28" t="str">
            <v>Chief Executive Officer</v>
          </cell>
          <cell r="M28" t="str">
            <v>evalynne.hunemuller@datacharter.org</v>
          </cell>
          <cell r="N28" t="str">
            <v>(505) 341-0888, Ext. 44</v>
          </cell>
          <cell r="O28" t="str">
            <v>Mr.</v>
          </cell>
          <cell r="P28" t="str">
            <v>Michael</v>
          </cell>
          <cell r="Q28" t="str">
            <v>Vigil</v>
          </cell>
          <cell r="R28" t="str">
            <v>Business Manager</v>
          </cell>
        </row>
        <row r="29">
          <cell r="A29" t="str">
            <v>526-001</v>
          </cell>
          <cell r="B29" t="str">
            <v>East Mountain High School</v>
          </cell>
          <cell r="C29" t="str">
            <v>P.O. Box 340</v>
          </cell>
          <cell r="D29" t="str">
            <v>Sandia Park</v>
          </cell>
          <cell r="E29" t="str">
            <v>NM</v>
          </cell>
          <cell r="F29">
            <v>87047</v>
          </cell>
          <cell r="G29" t="str">
            <v>(505) 281-7400</v>
          </cell>
          <cell r="H29" t="str">
            <v>(505) 281-4173</v>
          </cell>
          <cell r="I29" t="str">
            <v>Mr.</v>
          </cell>
          <cell r="J29" t="str">
            <v>Douglas</v>
          </cell>
          <cell r="K29" t="str">
            <v>Wine</v>
          </cell>
          <cell r="L29" t="str">
            <v>Principal</v>
          </cell>
          <cell r="M29" t="str">
            <v>dwine@eastmountainhigh.net</v>
          </cell>
          <cell r="N29" t="str">
            <v>(505) 281-7400, ext. 112</v>
          </cell>
          <cell r="O29" t="str">
            <v>Ms.</v>
          </cell>
          <cell r="P29" t="str">
            <v>Kay   </v>
          </cell>
          <cell r="Q29" t="str">
            <v>Girdner</v>
          </cell>
          <cell r="R29" t="str">
            <v>Business Manager</v>
          </cell>
        </row>
        <row r="30">
          <cell r="A30" t="str">
            <v>01015069</v>
          </cell>
          <cell r="B30" t="str">
            <v>El Camino Real Academy</v>
          </cell>
          <cell r="C30" t="str">
            <v>3713 Isleta Blvd. ,SW</v>
          </cell>
          <cell r="D30" t="str">
            <v>Albuquerque</v>
          </cell>
          <cell r="E30" t="str">
            <v>NM</v>
          </cell>
          <cell r="F30">
            <v>87105</v>
          </cell>
          <cell r="G30" t="str">
            <v>(505) 314-2212</v>
          </cell>
          <cell r="H30" t="str">
            <v>(505) 873-4200</v>
          </cell>
          <cell r="I30" t="str">
            <v>Ms.</v>
          </cell>
          <cell r="J30" t="str">
            <v>Paym</v>
          </cell>
          <cell r="K30" t="str">
            <v>Greene</v>
          </cell>
          <cell r="L30" t="str">
            <v>Principal</v>
          </cell>
          <cell r="M30" t="str">
            <v>paym.greene.ecra@gaggle.net</v>
          </cell>
          <cell r="N30" t="str">
            <v>(505) 314-2212</v>
          </cell>
          <cell r="O30" t="str">
            <v>Ms.</v>
          </cell>
          <cell r="P30" t="str">
            <v>Mary</v>
          </cell>
          <cell r="Q30" t="str">
            <v>Scofield</v>
          </cell>
          <cell r="R30" t="str">
            <v>Business Manager</v>
          </cell>
        </row>
        <row r="31">
          <cell r="A31" t="str">
            <v>550-001</v>
          </cell>
          <cell r="B31" t="str">
            <v>Estancia Valley Classical Academy</v>
          </cell>
          <cell r="C31" t="str">
            <v>P.O. Box 2340</v>
          </cell>
          <cell r="D31" t="str">
            <v>Moriarty</v>
          </cell>
          <cell r="E31" t="str">
            <v>NM</v>
          </cell>
          <cell r="F31">
            <v>87035</v>
          </cell>
          <cell r="G31" t="str">
            <v>(505) 832-2223</v>
          </cell>
          <cell r="I31" t="str">
            <v>Dr.</v>
          </cell>
          <cell r="J31" t="str">
            <v>Larry </v>
          </cell>
          <cell r="K31" t="str">
            <v>Miller</v>
          </cell>
          <cell r="L31" t="str">
            <v>Head Administrator</v>
          </cell>
          <cell r="M31" t="str">
            <v>lmiller.evca@gmail.com</v>
          </cell>
          <cell r="N31" t="str">
            <v>(575)-832-2223</v>
          </cell>
          <cell r="O31" t="str">
            <v>Ms. </v>
          </cell>
          <cell r="P31" t="str">
            <v>Rhonda</v>
          </cell>
          <cell r="Q31" t="str">
            <v>Cordova</v>
          </cell>
          <cell r="R31" t="str">
            <v>Business Manager</v>
          </cell>
        </row>
        <row r="32">
          <cell r="A32" t="str">
            <v>514-001</v>
          </cell>
          <cell r="B32" t="str">
            <v>Gilbert L. Sena Charter High School</v>
          </cell>
          <cell r="C32" t="str">
            <v>69 Hotel Circle, NE</v>
          </cell>
          <cell r="D32" t="str">
            <v>Albuquerque</v>
          </cell>
          <cell r="E32" t="str">
            <v>NM</v>
          </cell>
          <cell r="F32">
            <v>87123</v>
          </cell>
          <cell r="G32" t="str">
            <v>(505) 998-2376</v>
          </cell>
          <cell r="H32" t="str">
            <v>(505) 237-2380</v>
          </cell>
          <cell r="I32" t="str">
            <v>Ms.</v>
          </cell>
          <cell r="J32" t="str">
            <v>Nadine</v>
          </cell>
          <cell r="K32" t="str">
            <v>Torres</v>
          </cell>
          <cell r="L32" t="str">
            <v>Principal</v>
          </cell>
          <cell r="M32" t="str">
            <v>ntorres@senahigh.com</v>
          </cell>
          <cell r="N32" t="str">
            <v>(505) 237-2374, ext. 222</v>
          </cell>
          <cell r="O32" t="str">
            <v>Mr.</v>
          </cell>
          <cell r="P32" t="str">
            <v>Stanley</v>
          </cell>
          <cell r="Q32" t="str">
            <v>Albrycht</v>
          </cell>
          <cell r="R32" t="str">
            <v>Business Manager</v>
          </cell>
        </row>
        <row r="33">
          <cell r="A33" t="str">
            <v>01015030</v>
          </cell>
          <cell r="B33" t="str">
            <v>Gordon Bernell Charter School</v>
          </cell>
          <cell r="C33" t="str">
            <v>401 Roma NW, 3rd Flooor</v>
          </cell>
          <cell r="D33" t="str">
            <v>Albuquerque</v>
          </cell>
          <cell r="E33" t="str">
            <v>NM</v>
          </cell>
          <cell r="F33">
            <v>87102</v>
          </cell>
          <cell r="G33" t="str">
            <v>(505) 468-7702</v>
          </cell>
          <cell r="H33" t="str">
            <v>(505) 468-7711</v>
          </cell>
          <cell r="I33" t="str">
            <v>Ms.</v>
          </cell>
          <cell r="J33" t="str">
            <v>Greta</v>
          </cell>
          <cell r="K33" t="str">
            <v>Roskom</v>
          </cell>
          <cell r="L33" t="str">
            <v>Director</v>
          </cell>
          <cell r="M33" t="str">
            <v>greta@gordonbernell.org</v>
          </cell>
          <cell r="N33" t="str">
            <v>(505) 468-7702</v>
          </cell>
          <cell r="O33" t="str">
            <v>Ms.</v>
          </cell>
          <cell r="P33" t="str">
            <v>Kristalyn</v>
          </cell>
          <cell r="Q33" t="str">
            <v>Loftis</v>
          </cell>
          <cell r="R33" t="str">
            <v>Business Manager</v>
          </cell>
        </row>
        <row r="34">
          <cell r="A34" t="str">
            <v>536-001</v>
          </cell>
          <cell r="B34" t="str">
            <v>GREAT Academy (The)</v>
          </cell>
          <cell r="C34" t="str">
            <v>6001 A San Mateo, NE</v>
          </cell>
          <cell r="D34" t="str">
            <v>Albuquerque</v>
          </cell>
          <cell r="E34" t="str">
            <v>NM</v>
          </cell>
          <cell r="F34">
            <v>87109</v>
          </cell>
          <cell r="G34" t="str">
            <v>(505) 792-0306</v>
          </cell>
          <cell r="H34" t="str">
            <v>(505) 792-0225</v>
          </cell>
          <cell r="I34" t="str">
            <v>Mr.</v>
          </cell>
          <cell r="J34" t="str">
            <v>Jasper</v>
          </cell>
          <cell r="K34" t="str">
            <v>Matthews</v>
          </cell>
          <cell r="L34" t="str">
            <v>Executive Director</v>
          </cell>
          <cell r="M34" t="str">
            <v>jmatthews@thegreatacademy.org</v>
          </cell>
          <cell r="N34" t="str">
            <v>(505) 792-0306</v>
          </cell>
          <cell r="O34" t="str">
            <v>Mr.</v>
          </cell>
          <cell r="P34" t="str">
            <v>Chenyu</v>
          </cell>
          <cell r="Q34" t="str">
            <v>Liu</v>
          </cell>
          <cell r="R34" t="str">
            <v>Business Manager</v>
          </cell>
        </row>
        <row r="35">
          <cell r="A35" t="str">
            <v>553-001</v>
          </cell>
          <cell r="B35" t="str">
            <v>Health Leadership High School</v>
          </cell>
          <cell r="C35" t="str">
            <v>5201 Central Ave., NW</v>
          </cell>
          <cell r="D35" t="str">
            <v>Albuquerque</v>
          </cell>
          <cell r="E35" t="str">
            <v>NM</v>
          </cell>
          <cell r="F35">
            <v>87105</v>
          </cell>
          <cell r="G35" t="str">
            <v>(505) 750-4547</v>
          </cell>
          <cell r="I35" t="str">
            <v>Ms.</v>
          </cell>
          <cell r="J35" t="str">
            <v>Gabriella</v>
          </cell>
          <cell r="K35" t="str">
            <v>Blakey</v>
          </cell>
          <cell r="L35" t="str">
            <v>Administrator</v>
          </cell>
          <cell r="M35" t="str">
            <v>gabriella.blakey@healthleadershiphighschool.org</v>
          </cell>
          <cell r="N35" t="str">
            <v>(505) 750-4329</v>
          </cell>
          <cell r="O35" t="str">
            <v>Mr.</v>
          </cell>
          <cell r="P35" t="str">
            <v>David</v>
          </cell>
          <cell r="Q35" t="str">
            <v>Vigil</v>
          </cell>
          <cell r="R35" t="str">
            <v>Business Manager</v>
          </cell>
        </row>
        <row r="36">
          <cell r="A36" t="str">
            <v>503-001</v>
          </cell>
          <cell r="B36" t="str">
            <v>Horizon Academy West</v>
          </cell>
          <cell r="C36" t="str">
            <v>3021 Todos Santos NW</v>
          </cell>
          <cell r="D36" t="str">
            <v>Albuquerque</v>
          </cell>
          <cell r="E36" t="str">
            <v>NM</v>
          </cell>
          <cell r="F36">
            <v>87120</v>
          </cell>
          <cell r="G36" t="str">
            <v>(505) 998-0459</v>
          </cell>
          <cell r="H36" t="str">
            <v>(505) 998-0463</v>
          </cell>
          <cell r="I36" t="str">
            <v>Ms.</v>
          </cell>
          <cell r="J36" t="str">
            <v>Amie</v>
          </cell>
          <cell r="K36" t="str">
            <v>Duran</v>
          </cell>
          <cell r="L36" t="str">
            <v>Director</v>
          </cell>
          <cell r="M36" t="str">
            <v>amieamp@aol.com</v>
          </cell>
          <cell r="N36" t="str">
            <v>(505) 998-0459</v>
          </cell>
          <cell r="O36" t="str">
            <v>Ms.</v>
          </cell>
          <cell r="P36" t="str">
            <v>Diana</v>
          </cell>
          <cell r="Q36" t="str">
            <v>Cordova</v>
          </cell>
          <cell r="R36" t="str">
            <v>Business Manager</v>
          </cell>
        </row>
        <row r="37">
          <cell r="A37" t="str">
            <v>508-001</v>
          </cell>
          <cell r="B37" t="str">
            <v>International School at Mesa del Sol (The)</v>
          </cell>
          <cell r="C37" t="str">
            <v>2660 Eastman Crossing, SE</v>
          </cell>
          <cell r="D37" t="str">
            <v>Albuquerque</v>
          </cell>
          <cell r="E37" t="str">
            <v>NM</v>
          </cell>
          <cell r="F37">
            <v>87106</v>
          </cell>
          <cell r="G37" t="str">
            <v>(505) 508-3295</v>
          </cell>
          <cell r="H37" t="str">
            <v>(505) 508-3328</v>
          </cell>
          <cell r="I37" t="str">
            <v>Dr.</v>
          </cell>
          <cell r="J37" t="str">
            <v>Sean</v>
          </cell>
          <cell r="K37" t="str">
            <v>Joyce</v>
          </cell>
          <cell r="L37" t="str">
            <v>Principal</v>
          </cell>
          <cell r="M37" t="str">
            <v>sjoyce@tisnm.org</v>
          </cell>
          <cell r="N37" t="str">
            <v>(505) 508-3295</v>
          </cell>
          <cell r="O37" t="str">
            <v>Ms.</v>
          </cell>
          <cell r="P37" t="str">
            <v>Diana</v>
          </cell>
          <cell r="Q37" t="str">
            <v>Cordova</v>
          </cell>
          <cell r="R37" t="str">
            <v>Business Manager</v>
          </cell>
        </row>
        <row r="38">
          <cell r="A38" t="str">
            <v>535-001</v>
          </cell>
          <cell r="B38" t="str">
            <v>J. Paul Taylor Academy</v>
          </cell>
          <cell r="C38" t="str">
            <v>3900 Del Rey Blvd.</v>
          </cell>
          <cell r="D38" t="str">
            <v>Las Cruces</v>
          </cell>
          <cell r="E38" t="str">
            <v>NM</v>
          </cell>
          <cell r="F38">
            <v>88012</v>
          </cell>
          <cell r="G38" t="str">
            <v>(575) 652-4006</v>
          </cell>
          <cell r="H38" t="str">
            <v>(575) 652-4621</v>
          </cell>
          <cell r="I38" t="str">
            <v>Ms.</v>
          </cell>
          <cell r="J38" t="str">
            <v>Cynthia</v>
          </cell>
          <cell r="K38" t="str">
            <v>Risner</v>
          </cell>
          <cell r="L38" t="str">
            <v>Principal</v>
          </cell>
          <cell r="M38" t="str">
            <v>risner.schiller@gmail.com</v>
          </cell>
          <cell r="N38" t="str">
            <v>(575) 652-4006</v>
          </cell>
          <cell r="O38" t="str">
            <v>Ms.</v>
          </cell>
          <cell r="P38" t="str">
            <v>Juliette</v>
          </cell>
          <cell r="Q38" t="str">
            <v>Padilla</v>
          </cell>
          <cell r="R38" t="str">
            <v>Business Manager</v>
          </cell>
        </row>
        <row r="39">
          <cell r="A39" t="str">
            <v>20155001</v>
          </cell>
          <cell r="B39" t="str">
            <v>Jefferson Montessori Academy</v>
          </cell>
          <cell r="C39" t="str">
            <v>500 W. Church St.</v>
          </cell>
          <cell r="D39" t="str">
            <v>Carlsbad</v>
          </cell>
          <cell r="E39" t="str">
            <v>NM</v>
          </cell>
          <cell r="F39">
            <v>88220</v>
          </cell>
          <cell r="G39" t="str">
            <v>(575) 234-1703</v>
          </cell>
          <cell r="H39" t="str">
            <v>(575) 887-9391</v>
          </cell>
          <cell r="I39" t="str">
            <v>Ms.</v>
          </cell>
          <cell r="J39" t="str">
            <v>Cindy</v>
          </cell>
          <cell r="K39" t="str">
            <v>Holguin</v>
          </cell>
          <cell r="L39" t="str">
            <v>Charter Representative</v>
          </cell>
          <cell r="M39" t="str">
            <v>cholguin@jmacarlsbad.com</v>
          </cell>
          <cell r="N39" t="str">
            <v>(575) 234-1703</v>
          </cell>
          <cell r="O39" t="str">
            <v>Mr.</v>
          </cell>
          <cell r="P39" t="str">
            <v>Michael</v>
          </cell>
          <cell r="Q39" t="str">
            <v>Vigil</v>
          </cell>
          <cell r="R39" t="str">
            <v>Business Manager</v>
          </cell>
        </row>
        <row r="40">
          <cell r="A40" t="str">
            <v>01015061</v>
          </cell>
          <cell r="B40" t="str">
            <v>La Academia de Esperanza Charter School</v>
          </cell>
          <cell r="C40" t="str">
            <v>1401 Old Coors Rd., SW</v>
          </cell>
          <cell r="D40" t="str">
            <v>Albuquerque</v>
          </cell>
          <cell r="E40" t="str">
            <v>NM</v>
          </cell>
          <cell r="F40">
            <v>87121</v>
          </cell>
          <cell r="G40" t="str">
            <v>(505) 764-5500</v>
          </cell>
          <cell r="H40" t="str">
            <v>(505) 764-5501</v>
          </cell>
          <cell r="I40" t="str">
            <v>Mr.</v>
          </cell>
          <cell r="J40" t="str">
            <v>Steve</v>
          </cell>
          <cell r="K40" t="str">
            <v>Wood</v>
          </cell>
          <cell r="L40" t="str">
            <v>Principal</v>
          </cell>
          <cell r="M40" t="str">
            <v>swood@esperanza-pride.org</v>
          </cell>
          <cell r="N40" t="str">
            <v>(505) 764-5500</v>
          </cell>
          <cell r="O40" t="str">
            <v>Ms.</v>
          </cell>
          <cell r="P40" t="str">
            <v>Jama</v>
          </cell>
          <cell r="Q40" t="str">
            <v>Sullivan</v>
          </cell>
          <cell r="R40" t="str">
            <v>Business Manager</v>
          </cell>
        </row>
        <row r="41">
          <cell r="A41" t="str">
            <v>17135011</v>
          </cell>
          <cell r="B41" t="str">
            <v>La Academia Dolores Huerta</v>
          </cell>
          <cell r="C41" t="str">
            <v>1480 North Main</v>
          </cell>
          <cell r="D41" t="str">
            <v>Las Cruces</v>
          </cell>
          <cell r="E41" t="str">
            <v>NM</v>
          </cell>
          <cell r="F41">
            <v>88001</v>
          </cell>
          <cell r="G41" t="str">
            <v>(575) 526-2984</v>
          </cell>
          <cell r="H41" t="str">
            <v>(575) 523-5407</v>
          </cell>
          <cell r="I41" t="str">
            <v>Mr.</v>
          </cell>
          <cell r="J41" t="str">
            <v>Octavio</v>
          </cell>
          <cell r="K41" t="str">
            <v>Casillas</v>
          </cell>
          <cell r="L41" t="str">
            <v>Principal</v>
          </cell>
          <cell r="M41" t="str">
            <v>ocasillas@academianm.org</v>
          </cell>
          <cell r="N41" t="str">
            <v>(575) 526-2984</v>
          </cell>
          <cell r="O41" t="str">
            <v>Ms.</v>
          </cell>
          <cell r="P41" t="str">
            <v>Gina</v>
          </cell>
          <cell r="Q41" t="str">
            <v>Trujillo</v>
          </cell>
          <cell r="R41" t="str">
            <v>Business Manager</v>
          </cell>
        </row>
        <row r="42">
          <cell r="A42" t="str">
            <v>551-001</v>
          </cell>
          <cell r="B42" t="str">
            <v>La Jicarita Community School </v>
          </cell>
          <cell r="C42" t="str">
            <v>P.O. Box 552</v>
          </cell>
          <cell r="D42" t="str">
            <v>Penasco</v>
          </cell>
          <cell r="E42" t="str">
            <v>NM</v>
          </cell>
          <cell r="F42">
            <v>87553</v>
          </cell>
          <cell r="G42" t="str">
            <v>(505) 587-1606</v>
          </cell>
          <cell r="H42" t="str">
            <v>None</v>
          </cell>
          <cell r="I42" t="str">
            <v>Mr.</v>
          </cell>
          <cell r="J42" t="str">
            <v>Tony</v>
          </cell>
          <cell r="K42" t="str">
            <v>Archuleta</v>
          </cell>
          <cell r="L42" t="str">
            <v>Director</v>
          </cell>
          <cell r="M42" t="str">
            <v>director@lajicaritaschool.org</v>
          </cell>
          <cell r="N42" t="str">
            <v>(575) 587-1606</v>
          </cell>
          <cell r="O42" t="str">
            <v>Mr.</v>
          </cell>
          <cell r="P42" t="str">
            <v>Edwin</v>
          </cell>
          <cell r="Q42" t="str">
            <v>Fernandez</v>
          </cell>
          <cell r="R42" t="str">
            <v>Business Manager</v>
          </cell>
        </row>
        <row r="43">
          <cell r="A43" t="str">
            <v>528-001</v>
          </cell>
          <cell r="B43" t="str">
            <v>La Promesa Early Learning Center</v>
          </cell>
          <cell r="C43" t="str">
            <v>7500 La Morada, NW</v>
          </cell>
          <cell r="D43" t="str">
            <v>Albuquerque</v>
          </cell>
          <cell r="E43" t="str">
            <v>NM</v>
          </cell>
          <cell r="F43">
            <v>87120</v>
          </cell>
          <cell r="G43" t="str">
            <v>(505) 268-3274</v>
          </cell>
          <cell r="H43" t="str">
            <v>(505) 268-3276</v>
          </cell>
          <cell r="I43" t="str">
            <v>Dr.</v>
          </cell>
          <cell r="J43" t="str">
            <v>Analee</v>
          </cell>
          <cell r="K43" t="str">
            <v>Maestas</v>
          </cell>
          <cell r="L43" t="str">
            <v>Executive Director</v>
          </cell>
          <cell r="M43" t="str">
            <v>amaestas@lpelc.com</v>
          </cell>
          <cell r="N43" t="str">
            <v>(505) 268-3274</v>
          </cell>
          <cell r="O43" t="str">
            <v>Mr.</v>
          </cell>
          <cell r="P43" t="str">
            <v>Stanley</v>
          </cell>
          <cell r="Q43" t="str">
            <v>Albrycht</v>
          </cell>
          <cell r="R43" t="str">
            <v>Business Manager</v>
          </cell>
        </row>
        <row r="44">
          <cell r="A44" t="str">
            <v>540-001</v>
          </cell>
          <cell r="B44" t="str">
            <v>La Resolana Leadership Academy</v>
          </cell>
          <cell r="C44" t="str">
            <v>1718 Yale Boulevard, SE</v>
          </cell>
          <cell r="D44" t="str">
            <v>Albuquerque</v>
          </cell>
          <cell r="E44" t="str">
            <v>NM</v>
          </cell>
          <cell r="F44">
            <v>87106</v>
          </cell>
          <cell r="G44" t="str">
            <v>(505) 243-8114</v>
          </cell>
          <cell r="H44" t="str">
            <v>(505) 243-8385</v>
          </cell>
          <cell r="I44" t="str">
            <v>Ms.</v>
          </cell>
          <cell r="J44" t="str">
            <v>Justina</v>
          </cell>
          <cell r="K44" t="str">
            <v>Montoya</v>
          </cell>
          <cell r="L44" t="str">
            <v>Principal</v>
          </cell>
          <cell r="M44" t="str">
            <v>j_montoya1129@yahoo.com</v>
          </cell>
          <cell r="N44" t="str">
            <v>(505) 243-8114</v>
          </cell>
          <cell r="O44" t="str">
            <v>Ms.</v>
          </cell>
          <cell r="P44" t="str">
            <v>Justine</v>
          </cell>
          <cell r="Q44" t="str">
            <v>Roybal</v>
          </cell>
          <cell r="R44" t="str">
            <v>Business Manager</v>
          </cell>
        </row>
        <row r="45">
          <cell r="A45" t="str">
            <v>546-001</v>
          </cell>
          <cell r="B45" t="str">
            <v>La Tierra Montessori School of the Arts and Sciences</v>
          </cell>
          <cell r="C45" t="str">
            <v>P.O. Box 1399</v>
          </cell>
          <cell r="D45" t="str">
            <v>Espanola</v>
          </cell>
          <cell r="E45" t="str">
            <v>NM</v>
          </cell>
          <cell r="F45">
            <v>87532</v>
          </cell>
          <cell r="G45" t="str">
            <v>(505) 852-0200</v>
          </cell>
          <cell r="H45" t="str">
            <v>(505) 852-0326</v>
          </cell>
          <cell r="I45" t="str">
            <v>Mr.</v>
          </cell>
          <cell r="J45" t="str">
            <v>Ed</v>
          </cell>
          <cell r="K45" t="str">
            <v>Woodd</v>
          </cell>
          <cell r="L45" t="str">
            <v>Head Administrator</v>
          </cell>
          <cell r="M45" t="str">
            <v>ed.woodd@montessorilatierra.org</v>
          </cell>
          <cell r="N45" t="str">
            <v>(505) 852-0200</v>
          </cell>
          <cell r="O45" t="str">
            <v>Ms.</v>
          </cell>
          <cell r="P45" t="str">
            <v>Deanna</v>
          </cell>
          <cell r="Q45" t="str">
            <v>Gomez</v>
          </cell>
          <cell r="R45" t="str">
            <v>Business Manager</v>
          </cell>
        </row>
        <row r="46">
          <cell r="A46" t="str">
            <v>17135013</v>
          </cell>
          <cell r="B46" t="str">
            <v>Las Montañas Charter School</v>
          </cell>
          <cell r="C46" t="str">
            <v>201 East Lohman Ave.</v>
          </cell>
          <cell r="D46" t="str">
            <v>Las Cruces</v>
          </cell>
          <cell r="E46" t="str">
            <v>NM</v>
          </cell>
          <cell r="F46">
            <v>88001</v>
          </cell>
          <cell r="G46" t="str">
            <v>(575) 636-2100</v>
          </cell>
          <cell r="H46" t="str">
            <v>(575) 405-5052</v>
          </cell>
          <cell r="I46" t="str">
            <v>Mr.</v>
          </cell>
          <cell r="J46" t="str">
            <v>Richard </v>
          </cell>
          <cell r="K46" t="str">
            <v>Robinson</v>
          </cell>
          <cell r="L46" t="str">
            <v>Principal</v>
          </cell>
          <cell r="M46" t="str">
            <v>richard.robinson@lasmontanashigh.com</v>
          </cell>
          <cell r="N46" t="str">
            <v>(575) 636-2100</v>
          </cell>
          <cell r="O46" t="str">
            <v>Ms.</v>
          </cell>
          <cell r="P46" t="str">
            <v>Geri</v>
          </cell>
          <cell r="Q46" t="str">
            <v>Bennett</v>
          </cell>
          <cell r="R46" t="str">
            <v>Business Manager</v>
          </cell>
        </row>
        <row r="47">
          <cell r="A47" t="str">
            <v>537-001</v>
          </cell>
          <cell r="B47" t="str">
            <v>Learning Community Charter School (The)</v>
          </cell>
          <cell r="C47" t="str">
            <v>5555 McLeod, NE</v>
          </cell>
          <cell r="D47" t="str">
            <v>Albuquerque</v>
          </cell>
          <cell r="E47" t="str">
            <v>NM</v>
          </cell>
          <cell r="F47">
            <v>87109</v>
          </cell>
          <cell r="G47" t="str">
            <v>(505) 332-3200</v>
          </cell>
          <cell r="H47" t="str">
            <v>(505) 332-8780</v>
          </cell>
          <cell r="I47" t="str">
            <v>Ms.</v>
          </cell>
          <cell r="J47" t="str">
            <v>Viola</v>
          </cell>
          <cell r="K47" t="str">
            <v>Martinez</v>
          </cell>
          <cell r="L47" t="str">
            <v>Principal</v>
          </cell>
          <cell r="M47" t="str">
            <v>vmartinez@tlcnm.net</v>
          </cell>
          <cell r="N47" t="str">
            <v>(505) 332-3200, ext. 101</v>
          </cell>
          <cell r="O47" t="str">
            <v>Mr. </v>
          </cell>
          <cell r="P47" t="str">
            <v>Gilbert</v>
          </cell>
          <cell r="Q47" t="str">
            <v>Mondragon</v>
          </cell>
          <cell r="R47" t="str">
            <v>Business Manager</v>
          </cell>
        </row>
        <row r="48">
          <cell r="A48" t="str">
            <v>56395003</v>
          </cell>
          <cell r="B48" t="str">
            <v>Lindrith Area Heritage School</v>
          </cell>
          <cell r="C48" t="str">
            <v>P.O. Box 119</v>
          </cell>
          <cell r="D48" t="str">
            <v>Lindrith</v>
          </cell>
          <cell r="E48" t="str">
            <v>NM</v>
          </cell>
          <cell r="F48">
            <v>87029</v>
          </cell>
          <cell r="G48" t="str">
            <v>(575) 774-6669</v>
          </cell>
          <cell r="I48" t="str">
            <v>Ms.</v>
          </cell>
          <cell r="J48" t="str">
            <v>Rebecca</v>
          </cell>
          <cell r="K48" t="str">
            <v>Gibson</v>
          </cell>
          <cell r="L48" t="str">
            <v>Charter Representative</v>
          </cell>
          <cell r="M48" t="str">
            <v>gibr_1999@yahoo.com</v>
          </cell>
          <cell r="N48" t="str">
            <v>(575) 774-6669</v>
          </cell>
          <cell r="O48" t="str">
            <v>Ms.</v>
          </cell>
          <cell r="P48" t="str">
            <v>Elaine</v>
          </cell>
          <cell r="Q48" t="str">
            <v>Newton</v>
          </cell>
          <cell r="R48" t="str">
            <v>Business Manager</v>
          </cell>
        </row>
        <row r="49">
          <cell r="A49" t="str">
            <v>01015017</v>
          </cell>
          <cell r="B49" t="str">
            <v>Los Puentes Charter School</v>
          </cell>
          <cell r="C49" t="str">
            <v>4012 4th Street, NW</v>
          </cell>
          <cell r="D49" t="str">
            <v>Albuquerque</v>
          </cell>
          <cell r="E49" t="str">
            <v>NM</v>
          </cell>
          <cell r="F49">
            <v>87107</v>
          </cell>
          <cell r="G49" t="str">
            <v>(505) 342-5959</v>
          </cell>
          <cell r="H49" t="str">
            <v>(505) 341-0836</v>
          </cell>
          <cell r="I49" t="str">
            <v>Ms.</v>
          </cell>
          <cell r="J49" t="str">
            <v>Donna (Lexi)</v>
          </cell>
          <cell r="K49" t="str">
            <v>Miles</v>
          </cell>
          <cell r="L49" t="str">
            <v>Principal</v>
          </cell>
          <cell r="M49" t="str">
            <v>lmiles@lospuentes.k12.nm.us</v>
          </cell>
          <cell r="N49" t="str">
            <v>(505) 342-5959</v>
          </cell>
          <cell r="O49" t="str">
            <v>Mr.</v>
          </cell>
          <cell r="P49" t="str">
            <v>Patrick</v>
          </cell>
          <cell r="Q49" t="str">
            <v>Kelly</v>
          </cell>
          <cell r="R49" t="str">
            <v>Business Manager</v>
          </cell>
        </row>
        <row r="50">
          <cell r="A50" t="str">
            <v>519-001</v>
          </cell>
          <cell r="B50" t="str">
            <v>MASTERS Program (The)</v>
          </cell>
          <cell r="C50" t="str">
            <v>SFCC LL320, 6401 S. Richards Ave.</v>
          </cell>
          <cell r="D50" t="str">
            <v>Santa Fe</v>
          </cell>
          <cell r="E50" t="str">
            <v>NM</v>
          </cell>
          <cell r="F50">
            <v>87508</v>
          </cell>
          <cell r="G50" t="str">
            <v>(505) 428-7320</v>
          </cell>
          <cell r="H50" t="str">
            <v>(505) 428-7322</v>
          </cell>
          <cell r="I50" t="str">
            <v>Ms.</v>
          </cell>
          <cell r="J50" t="str">
            <v>Anne</v>
          </cell>
          <cell r="K50" t="str">
            <v>Salzmann</v>
          </cell>
          <cell r="L50" t="str">
            <v>Head of School</v>
          </cell>
          <cell r="M50" t="str">
            <v>asalzmann@tmpsantafe.org</v>
          </cell>
          <cell r="N50" t="str">
            <v>(505) 428-7325</v>
          </cell>
          <cell r="O50" t="str">
            <v>Ms.</v>
          </cell>
          <cell r="P50" t="str">
            <v>Mary</v>
          </cell>
          <cell r="Q50" t="str">
            <v>Mumford</v>
          </cell>
          <cell r="R50" t="str">
            <v>Business Manager</v>
          </cell>
        </row>
        <row r="51">
          <cell r="A51" t="str">
            <v>547-001</v>
          </cell>
          <cell r="B51" t="str">
            <v>McCurdy Charter School</v>
          </cell>
          <cell r="C51" t="str">
            <v>P.O. Box 2250</v>
          </cell>
          <cell r="D51" t="str">
            <v>Espanola</v>
          </cell>
          <cell r="E51" t="str">
            <v>NM</v>
          </cell>
          <cell r="F51">
            <v>87532</v>
          </cell>
          <cell r="G51" t="str">
            <v>(505) 692-6090</v>
          </cell>
          <cell r="H51" t="str">
            <v>(505) 692-6095</v>
          </cell>
          <cell r="I51" t="str">
            <v>Ms.</v>
          </cell>
          <cell r="J51" t="str">
            <v>Janette</v>
          </cell>
          <cell r="K51" t="str">
            <v>Archuleta</v>
          </cell>
          <cell r="L51" t="str">
            <v>Director</v>
          </cell>
          <cell r="M51" t="str">
            <v>jarchuleta@mcsk12nm.org</v>
          </cell>
          <cell r="N51" t="str">
            <v>(505) 692-6090, ext. 102</v>
          </cell>
          <cell r="O51" t="str">
            <v>Ms.</v>
          </cell>
          <cell r="P51" t="str">
            <v>Myrna</v>
          </cell>
          <cell r="Q51" t="str">
            <v>Garcia</v>
          </cell>
          <cell r="R51" t="str">
            <v>Business Manager</v>
          </cell>
        </row>
        <row r="52">
          <cell r="A52" t="str">
            <v>501-001</v>
          </cell>
          <cell r="B52" t="str">
            <v>Media Arts Collaborative Charter School</v>
          </cell>
          <cell r="C52" t="str">
            <v>4401 Central Avenue NE, Bldg. #2</v>
          </cell>
          <cell r="D52" t="str">
            <v>Albuquerque</v>
          </cell>
          <cell r="E52" t="str">
            <v>NM</v>
          </cell>
          <cell r="F52">
            <v>87108</v>
          </cell>
          <cell r="G52" t="str">
            <v>(505) 243-1957</v>
          </cell>
          <cell r="H52" t="str">
            <v>(505) 268-1651</v>
          </cell>
          <cell r="I52" t="str">
            <v>Ms.</v>
          </cell>
          <cell r="J52" t="str">
            <v>Glenna</v>
          </cell>
          <cell r="K52" t="str">
            <v>Voigt</v>
          </cell>
          <cell r="L52" t="str">
            <v>Principal</v>
          </cell>
          <cell r="M52" t="str">
            <v>gvoigt@nmmediaarts.org</v>
          </cell>
          <cell r="N52" t="str">
            <v>(505) 243-1957</v>
          </cell>
          <cell r="O52" t="str">
            <v>Mr.</v>
          </cell>
          <cell r="P52" t="str">
            <v>Patrick</v>
          </cell>
          <cell r="Q52" t="str">
            <v>Kelly</v>
          </cell>
          <cell r="R52" t="str">
            <v>Business Manager</v>
          </cell>
        </row>
        <row r="53">
          <cell r="A53" t="str">
            <v>43315097</v>
          </cell>
          <cell r="B53" t="str">
            <v>Middle College High School</v>
          </cell>
          <cell r="C53" t="str">
            <v>200 College Road</v>
          </cell>
          <cell r="D53" t="str">
            <v>Gallup</v>
          </cell>
          <cell r="E53" t="str">
            <v>NM</v>
          </cell>
          <cell r="F53">
            <v>87301</v>
          </cell>
          <cell r="G53" t="str">
            <v>(505) 722-9945</v>
          </cell>
          <cell r="H53" t="str">
            <v>(505) 722-9946</v>
          </cell>
          <cell r="I53" t="str">
            <v>Mr.</v>
          </cell>
          <cell r="J53" t="str">
            <v>Walter</v>
          </cell>
          <cell r="K53" t="str">
            <v>Feldman</v>
          </cell>
          <cell r="L53" t="str">
            <v>Principal</v>
          </cell>
          <cell r="M53" t="str">
            <v>wfeldman3@gmail.com</v>
          </cell>
          <cell r="N53" t="str">
            <v>(505) 722-9945</v>
          </cell>
          <cell r="O53" t="str">
            <v>Ms.</v>
          </cell>
          <cell r="P53" t="str">
            <v>Kim</v>
          </cell>
          <cell r="Q53" t="str">
            <v>Brown </v>
          </cell>
          <cell r="R53" t="str">
            <v>Finance Director</v>
          </cell>
        </row>
        <row r="54">
          <cell r="A54" t="str">
            <v>542-001</v>
          </cell>
          <cell r="B54" t="str">
            <v>Mission Achievement and Success Charter School</v>
          </cell>
          <cell r="C54" t="str">
            <v>1718 Yale Boulevard, SE</v>
          </cell>
          <cell r="D54" t="str">
            <v>Albuquerque</v>
          </cell>
          <cell r="E54" t="str">
            <v>NM</v>
          </cell>
          <cell r="F54">
            <v>87106</v>
          </cell>
          <cell r="G54" t="str">
            <v>(505) 242-3118</v>
          </cell>
          <cell r="H54" t="str">
            <v>(505) (505) 242-3062</v>
          </cell>
          <cell r="I54" t="str">
            <v>Ms.</v>
          </cell>
          <cell r="J54" t="str">
            <v>JoAnn</v>
          </cell>
          <cell r="K54" t="str">
            <v>Myers</v>
          </cell>
          <cell r="L54" t="str">
            <v>Principal</v>
          </cell>
          <cell r="M54" t="str">
            <v>joann.myers@mascharterschool.com</v>
          </cell>
          <cell r="N54" t="str">
            <v>(505) 242-3118</v>
          </cell>
          <cell r="O54" t="str">
            <v>Ms.</v>
          </cell>
          <cell r="P54" t="str">
            <v>Amber</v>
          </cell>
          <cell r="Q54" t="str">
            <v>Pena</v>
          </cell>
          <cell r="R54" t="str">
            <v>Business Manager</v>
          </cell>
        </row>
        <row r="55">
          <cell r="A55" t="str">
            <v>71495014</v>
          </cell>
          <cell r="B55" t="str">
            <v>Monte del Sol Charter School</v>
          </cell>
          <cell r="C55" t="str">
            <v>P.O. Box 4068</v>
          </cell>
          <cell r="D55" t="str">
            <v>Santa Fe</v>
          </cell>
          <cell r="E55" t="str">
            <v>NM</v>
          </cell>
          <cell r="F55">
            <v>87507</v>
          </cell>
          <cell r="G55" t="str">
            <v>(505) 982-5225</v>
          </cell>
          <cell r="H55" t="str">
            <v>(505) 474-7031</v>
          </cell>
          <cell r="I55" t="str">
            <v>Mr.</v>
          </cell>
          <cell r="J55" t="str">
            <v>Jim</v>
          </cell>
          <cell r="K55" t="str">
            <v>Ledyard</v>
          </cell>
          <cell r="L55" t="str">
            <v>Principal</v>
          </cell>
          <cell r="M55" t="str">
            <v>jledyard@montedelsol.org</v>
          </cell>
          <cell r="N55" t="str">
            <v>(505) 982-5225</v>
          </cell>
          <cell r="O55" t="str">
            <v>Ms.</v>
          </cell>
          <cell r="P55" t="str">
            <v>Lori</v>
          </cell>
          <cell r="Q55" t="str">
            <v>Dominguez</v>
          </cell>
          <cell r="R55" t="str">
            <v>Business Manager</v>
          </cell>
        </row>
        <row r="56">
          <cell r="A56" t="str">
            <v>529-001</v>
          </cell>
          <cell r="B56" t="str">
            <v>Montessori Elementary School (The)</v>
          </cell>
          <cell r="C56" t="str">
            <v>1730 Montano Blvd., NW</v>
          </cell>
          <cell r="D56" t="str">
            <v>Albuquerque</v>
          </cell>
          <cell r="E56" t="str">
            <v>NM</v>
          </cell>
          <cell r="F56">
            <v>87107</v>
          </cell>
          <cell r="G56" t="str">
            <v>(505) 796-0149</v>
          </cell>
          <cell r="H56" t="str">
            <v>(505) 796-0147</v>
          </cell>
          <cell r="I56" t="str">
            <v>Ms.</v>
          </cell>
          <cell r="J56" t="str">
            <v>Mary Jane</v>
          </cell>
          <cell r="K56" t="str">
            <v>Besante</v>
          </cell>
          <cell r="L56" t="str">
            <v>Principal</v>
          </cell>
          <cell r="M56" t="str">
            <v>mbesante@tmesnm.com</v>
          </cell>
          <cell r="N56" t="str">
            <v>(505) 796-0149</v>
          </cell>
          <cell r="O56" t="str">
            <v>Mr.</v>
          </cell>
          <cell r="P56" t="str">
            <v>Stanley</v>
          </cell>
          <cell r="Q56" t="str">
            <v>Albrycht</v>
          </cell>
          <cell r="R56" t="str">
            <v>Business Manager</v>
          </cell>
        </row>
        <row r="57">
          <cell r="A57" t="str">
            <v>01015095</v>
          </cell>
          <cell r="B57" t="str">
            <v>Montessori of the Rio Grande Charter</v>
          </cell>
          <cell r="C57" t="str">
            <v>1650 Gabaldon Drive, NW</v>
          </cell>
          <cell r="D57" t="str">
            <v>Albuquerque</v>
          </cell>
          <cell r="E57" t="str">
            <v>NM</v>
          </cell>
          <cell r="F57">
            <v>87104</v>
          </cell>
          <cell r="G57" t="str">
            <v>(505) 842-5993</v>
          </cell>
          <cell r="H57" t="str">
            <v>(505) 242-2907</v>
          </cell>
          <cell r="I57" t="str">
            <v>Dr.</v>
          </cell>
          <cell r="J57" t="str">
            <v>Bonnie</v>
          </cell>
          <cell r="K57" t="str">
            <v>Dodge</v>
          </cell>
          <cell r="L57" t="str">
            <v>Charter Representative</v>
          </cell>
          <cell r="M57" t="str">
            <v>msbonnie@mrgcharter.org</v>
          </cell>
          <cell r="N57" t="str">
            <v>(505) 842-5993, ext. 114</v>
          </cell>
          <cell r="O57" t="str">
            <v>Mr.</v>
          </cell>
          <cell r="P57" t="str">
            <v>Chris   </v>
          </cell>
          <cell r="Q57" t="str">
            <v>Parrino</v>
          </cell>
          <cell r="R57" t="str">
            <v>Finance Director/Business Manager</v>
          </cell>
        </row>
        <row r="58">
          <cell r="A58" t="str">
            <v>08075003</v>
          </cell>
          <cell r="B58" t="str">
            <v>Moreno Valley High School</v>
          </cell>
          <cell r="C58" t="str">
            <v>P.O. Box 1037</v>
          </cell>
          <cell r="D58" t="str">
            <v>Angel Fire</v>
          </cell>
          <cell r="E58" t="str">
            <v>NM</v>
          </cell>
          <cell r="F58">
            <v>87710</v>
          </cell>
          <cell r="G58" t="str">
            <v>(575) 377-3100</v>
          </cell>
          <cell r="H58" t="str">
            <v>(575) 377-7263</v>
          </cell>
          <cell r="I58" t="str">
            <v>Dr.</v>
          </cell>
          <cell r="J58" t="str">
            <v>Jacqueline "Jacque"</v>
          </cell>
          <cell r="K58" t="str">
            <v>Boyd</v>
          </cell>
          <cell r="L58" t="str">
            <v>Charter Representative</v>
          </cell>
          <cell r="M58" t="str">
            <v>JacqueBoyd@yahoo.com</v>
          </cell>
          <cell r="N58" t="str">
            <v>(575) 377-3100</v>
          </cell>
          <cell r="O58" t="str">
            <v>Mr.</v>
          </cell>
          <cell r="P58" t="str">
            <v>Domingo</v>
          </cell>
          <cell r="Q58" t="str">
            <v>Sanchez III</v>
          </cell>
          <cell r="R58" t="str">
            <v>Business Manager</v>
          </cell>
        </row>
        <row r="59">
          <cell r="A59" t="str">
            <v>64455001</v>
          </cell>
          <cell r="B59" t="str">
            <v>Mosaic Academy Charter</v>
          </cell>
          <cell r="C59" t="str">
            <v>450 Llano</v>
          </cell>
          <cell r="D59" t="str">
            <v>Aztec</v>
          </cell>
          <cell r="E59" t="str">
            <v>NM</v>
          </cell>
          <cell r="F59">
            <v>87410</v>
          </cell>
          <cell r="G59" t="str">
            <v>(505) 334-6364</v>
          </cell>
          <cell r="H59" t="str">
            <v>(505) 334-6364</v>
          </cell>
          <cell r="I59" t="str">
            <v>Ms.</v>
          </cell>
          <cell r="J59" t="str">
            <v>Bonnie</v>
          </cell>
          <cell r="K59" t="str">
            <v>Braden</v>
          </cell>
          <cell r="L59" t="str">
            <v>Principal</v>
          </cell>
          <cell r="M59" t="str">
            <v>mabradenb@mosaic.k12.nm.us</v>
          </cell>
          <cell r="N59" t="str">
            <v>(505) 334-6364</v>
          </cell>
          <cell r="O59" t="str">
            <v>Ms.</v>
          </cell>
          <cell r="P59" t="str">
            <v>Nancy</v>
          </cell>
          <cell r="Q59" t="str">
            <v>Ross</v>
          </cell>
          <cell r="R59" t="str">
            <v>Business Manager</v>
          </cell>
        </row>
        <row r="60">
          <cell r="A60" t="str">
            <v>01015098</v>
          </cell>
          <cell r="B60" t="str">
            <v>Mountain Mahogany Community School</v>
          </cell>
          <cell r="C60" t="str">
            <v>5014 4th Street, NW</v>
          </cell>
          <cell r="D60" t="str">
            <v>Albuquerque</v>
          </cell>
          <cell r="E60" t="str">
            <v>NM</v>
          </cell>
          <cell r="F60">
            <v>87107</v>
          </cell>
          <cell r="G60" t="str">
            <v>(505) 341-1424</v>
          </cell>
          <cell r="H60" t="str">
            <v>(505) 341-1428</v>
          </cell>
          <cell r="I60" t="str">
            <v>Dr.</v>
          </cell>
          <cell r="J60" t="str">
            <v>Baylor</v>
          </cell>
          <cell r="K60" t="str">
            <v>del Rosario</v>
          </cell>
          <cell r="L60" t="str">
            <v>Principal</v>
          </cell>
          <cell r="M60" t="str">
            <v>b.delrosario@mountainmahogany.org</v>
          </cell>
          <cell r="N60" t="str">
            <v>(505) 341-1424</v>
          </cell>
          <cell r="O60" t="str">
            <v>Ms.</v>
          </cell>
          <cell r="P60" t="str">
            <v>Ina</v>
          </cell>
          <cell r="Q60" t="str">
            <v>Rivera</v>
          </cell>
          <cell r="R60" t="str">
            <v>Business Manager</v>
          </cell>
        </row>
        <row r="61">
          <cell r="A61" t="str">
            <v>01015006</v>
          </cell>
          <cell r="B61" t="str">
            <v>Native American Community Academy</v>
          </cell>
          <cell r="C61" t="str">
            <v>1000 Indian School Rd., NW</v>
          </cell>
          <cell r="D61" t="str">
            <v>Albuquerque</v>
          </cell>
          <cell r="E61" t="str">
            <v>NM</v>
          </cell>
          <cell r="F61">
            <v>87102</v>
          </cell>
          <cell r="G61" t="str">
            <v>(505) 266-0992</v>
          </cell>
          <cell r="H61" t="str">
            <v>(505) 266-2905</v>
          </cell>
          <cell r="I61" t="str">
            <v>Ms.</v>
          </cell>
          <cell r="J61" t="str">
            <v>Kara</v>
          </cell>
          <cell r="K61" t="str">
            <v>Bobroff</v>
          </cell>
          <cell r="L61" t="str">
            <v>Administrator</v>
          </cell>
          <cell r="M61" t="str">
            <v>kbobroff@nacaschool.org</v>
          </cell>
          <cell r="N61" t="str">
            <v>(505) 266-0992</v>
          </cell>
          <cell r="O61" t="str">
            <v>Ms.</v>
          </cell>
          <cell r="P61" t="str">
            <v>Carmen</v>
          </cell>
          <cell r="Q61" t="str">
            <v>Rodriguez</v>
          </cell>
          <cell r="R61" t="str">
            <v>Business Manager</v>
          </cell>
        </row>
        <row r="62">
          <cell r="A62" t="str">
            <v>506-001</v>
          </cell>
          <cell r="B62" t="str">
            <v>New America School</v>
          </cell>
          <cell r="C62" t="str">
            <v>1734 Isleta Blvd., SW</v>
          </cell>
          <cell r="D62" t="str">
            <v>Albuquerque</v>
          </cell>
          <cell r="E62" t="str">
            <v>NM</v>
          </cell>
          <cell r="F62">
            <v>87105</v>
          </cell>
          <cell r="G62" t="str">
            <v>(505) 222-4360</v>
          </cell>
          <cell r="H62" t="str">
            <v>(505) 873-2602</v>
          </cell>
          <cell r="I62" t="str">
            <v>Ms.</v>
          </cell>
          <cell r="J62" t="str">
            <v>LaTricia</v>
          </cell>
          <cell r="K62" t="str">
            <v>Mathis</v>
          </cell>
          <cell r="L62" t="str">
            <v>Principal</v>
          </cell>
          <cell r="M62" t="str">
            <v>lmathis@newamericaschoolnm.org</v>
          </cell>
          <cell r="N62" t="str">
            <v>(505) 222-4360</v>
          </cell>
          <cell r="O62" t="str">
            <v>Mr.</v>
          </cell>
          <cell r="P62" t="str">
            <v>Mike</v>
          </cell>
          <cell r="Q62" t="str">
            <v>Vigil</v>
          </cell>
          <cell r="R62" t="str">
            <v>Business Manager</v>
          </cell>
        </row>
        <row r="63">
          <cell r="A63" t="str">
            <v>549-001</v>
          </cell>
          <cell r="B63" t="str">
            <v>New America School of Las Cruces</v>
          </cell>
          <cell r="C63" t="str">
            <v>207 S. Main St.</v>
          </cell>
          <cell r="D63" t="str">
            <v>Las Cruces</v>
          </cell>
          <cell r="E63" t="str">
            <v>NM </v>
          </cell>
          <cell r="F63">
            <v>88001</v>
          </cell>
          <cell r="G63" t="str">
            <v>(575) 527-9085</v>
          </cell>
          <cell r="H63" t="str">
            <v>(575) 527-9153</v>
          </cell>
          <cell r="I63" t="str">
            <v>Ms.</v>
          </cell>
          <cell r="J63" t="str">
            <v>Margarita</v>
          </cell>
          <cell r="K63" t="str">
            <v>Porter</v>
          </cell>
          <cell r="L63" t="str">
            <v>Head Administrator</v>
          </cell>
          <cell r="M63" t="str">
            <v>mporter@newamericaschoolnm.org</v>
          </cell>
          <cell r="N63" t="str">
            <v>(575) 527-9085</v>
          </cell>
          <cell r="O63" t="str">
            <v>Mr.</v>
          </cell>
          <cell r="P63" t="str">
            <v>Mike</v>
          </cell>
          <cell r="Q63" t="str">
            <v>Vigil</v>
          </cell>
          <cell r="R63" t="str">
            <v>Business Manager</v>
          </cell>
        </row>
        <row r="64">
          <cell r="A64" t="str">
            <v>554-001</v>
          </cell>
          <cell r="B64" t="str">
            <v>New Mexico Connections Academy</v>
          </cell>
          <cell r="C64" t="str">
            <v>4001 Office Court, Suite 201-204</v>
          </cell>
          <cell r="D64" t="str">
            <v>Santa Fe</v>
          </cell>
          <cell r="E64" t="str">
            <v>NM</v>
          </cell>
          <cell r="F64">
            <v>87507</v>
          </cell>
          <cell r="G64" t="str">
            <v>(505) 428-2131</v>
          </cell>
          <cell r="H64" t="str">
            <v>(505) 424-9092</v>
          </cell>
          <cell r="I64" t="str">
            <v>Ms.</v>
          </cell>
          <cell r="J64" t="str">
            <v>Athena</v>
          </cell>
          <cell r="K64" t="str">
            <v>Trujillo</v>
          </cell>
          <cell r="L64" t="str">
            <v>Principal</v>
          </cell>
          <cell r="M64" t="str">
            <v>atrujillo@connectionseducation.com</v>
          </cell>
          <cell r="N64" t="str">
            <v>(505) 428-2131</v>
          </cell>
          <cell r="O64" t="str">
            <v>Ms.</v>
          </cell>
          <cell r="P64" t="str">
            <v>Justine</v>
          </cell>
          <cell r="Q64" t="str">
            <v>Roybal</v>
          </cell>
          <cell r="R64" t="str">
            <v>Business Manager</v>
          </cell>
        </row>
        <row r="65">
          <cell r="A65" t="str">
            <v>534-001</v>
          </cell>
          <cell r="B65" t="str">
            <v>New Mexico International School</v>
          </cell>
          <cell r="C65" t="str">
            <v>1776 Montano, NW</v>
          </cell>
          <cell r="D65" t="str">
            <v>Albuquerque</v>
          </cell>
          <cell r="E65" t="str">
            <v>NM</v>
          </cell>
          <cell r="F65">
            <v>87107</v>
          </cell>
          <cell r="G65" t="str">
            <v>(505) 433-3250</v>
          </cell>
          <cell r="H65" t="str">
            <v>(505) 433-3253</v>
          </cell>
          <cell r="I65" t="str">
            <v>Mr.</v>
          </cell>
          <cell r="J65" t="str">
            <v>Todd</v>
          </cell>
          <cell r="K65" t="str">
            <v>Knouse</v>
          </cell>
          <cell r="L65" t="str">
            <v>Principal</v>
          </cell>
          <cell r="M65" t="str">
            <v>nmis.knouse@gmail.com</v>
          </cell>
          <cell r="N65" t="str">
            <v>(505) 508-3295</v>
          </cell>
          <cell r="O65" t="str">
            <v>Mr.</v>
          </cell>
          <cell r="P65" t="str">
            <v>Michael</v>
          </cell>
          <cell r="Q65" t="str">
            <v>Vigil</v>
          </cell>
          <cell r="R65" t="str">
            <v>Business Manager</v>
          </cell>
        </row>
        <row r="66">
          <cell r="A66" t="str">
            <v>509-001</v>
          </cell>
          <cell r="B66" t="str">
            <v>New Mexico School for the Arts</v>
          </cell>
          <cell r="C66" t="str">
            <v>275 E. Alameda St.</v>
          </cell>
          <cell r="D66" t="str">
            <v>Santa Fe</v>
          </cell>
          <cell r="E66" t="str">
            <v>NM</v>
          </cell>
          <cell r="F66">
            <v>87501</v>
          </cell>
          <cell r="G66" t="str">
            <v>(505) 310-4194</v>
          </cell>
          <cell r="H66" t="str">
            <v>(505) 820-3529</v>
          </cell>
          <cell r="I66" t="str">
            <v>Ms.</v>
          </cell>
          <cell r="J66" t="str">
            <v>Cindy</v>
          </cell>
          <cell r="K66" t="str">
            <v>Montoya</v>
          </cell>
          <cell r="L66" t="str">
            <v>Principal</v>
          </cell>
          <cell r="M66" t="str">
            <v>cmontoya@nmschoolforthearts.org</v>
          </cell>
          <cell r="N66" t="str">
            <v>(505) 310-4194, ext. 105</v>
          </cell>
          <cell r="O66" t="str">
            <v>Ms.</v>
          </cell>
          <cell r="P66" t="str">
            <v>Christina</v>
          </cell>
          <cell r="Q66" t="str">
            <v>Yamashiro</v>
          </cell>
          <cell r="R66" t="str">
            <v>Business Manager</v>
          </cell>
        </row>
        <row r="67">
          <cell r="A67" t="str">
            <v>021-065</v>
          </cell>
          <cell r="B67" t="str">
            <v>New Mexico Virtual Academy</v>
          </cell>
          <cell r="C67" t="str">
            <v>845 N. Sullivan Ave.</v>
          </cell>
          <cell r="D67" t="str">
            <v>Farmington</v>
          </cell>
          <cell r="E67" t="str">
            <v>NM</v>
          </cell>
          <cell r="F67">
            <v>87401</v>
          </cell>
          <cell r="G67" t="str">
            <v>(505) 436-2383</v>
          </cell>
          <cell r="H67" t="str">
            <v>(505) 258-4080</v>
          </cell>
          <cell r="I67" t="str">
            <v>Ms.</v>
          </cell>
          <cell r="J67" t="str">
            <v>Deborah</v>
          </cell>
          <cell r="K67" t="str">
            <v>Jackson</v>
          </cell>
          <cell r="L67" t="str">
            <v>Administrator</v>
          </cell>
          <cell r="M67" t="str">
            <v>djackson@nmvirtual.org</v>
          </cell>
          <cell r="N67" t="str">
            <v>(505) 436-2176</v>
          </cell>
          <cell r="O67" t="str">
            <v>Mr. </v>
          </cell>
          <cell r="P67" t="str">
            <v>Sean </v>
          </cell>
          <cell r="Q67" t="str">
            <v>Fry</v>
          </cell>
          <cell r="R67" t="str">
            <v>Business Manager</v>
          </cell>
        </row>
        <row r="68">
          <cell r="A68" t="str">
            <v>504-001
</v>
          </cell>
          <cell r="B68" t="str">
            <v>North Valley Academy</v>
          </cell>
          <cell r="C68" t="str">
            <v>7939 4th St., NW</v>
          </cell>
          <cell r="D68" t="str">
            <v>Albuquerque</v>
          </cell>
          <cell r="E68" t="str">
            <v>NM</v>
          </cell>
          <cell r="F68">
            <v>87114</v>
          </cell>
          <cell r="G68" t="str">
            <v>(505) 998-0501</v>
          </cell>
          <cell r="H68" t="str">
            <v>(505) 998-0505</v>
          </cell>
          <cell r="I68" t="str">
            <v>Ms. </v>
          </cell>
          <cell r="J68" t="str">
            <v>Stephanie</v>
          </cell>
          <cell r="K68" t="str">
            <v>Belmore</v>
          </cell>
          <cell r="L68" t="str">
            <v>Principal</v>
          </cell>
          <cell r="M68" t="str">
            <v>sbelmore@nvanm.org</v>
          </cell>
          <cell r="N68" t="str">
            <v>(505) 998-0501, ext. 135</v>
          </cell>
          <cell r="O68" t="str">
            <v>Ms.</v>
          </cell>
          <cell r="P68" t="str">
            <v>Sarah</v>
          </cell>
          <cell r="Q68" t="str">
            <v>Pina</v>
          </cell>
          <cell r="R68" t="str">
            <v>Business Manager</v>
          </cell>
        </row>
        <row r="69">
          <cell r="A69" t="str">
            <v>01015039</v>
          </cell>
          <cell r="B69" t="str">
            <v>Nuestros Valores Charter School</v>
          </cell>
          <cell r="C69" t="str">
            <v>6900 Gonzales Rd., SW</v>
          </cell>
          <cell r="D69" t="str">
            <v>Albuquerque</v>
          </cell>
          <cell r="E69" t="str">
            <v>NM</v>
          </cell>
          <cell r="F69">
            <v>87121</v>
          </cell>
          <cell r="G69" t="str">
            <v>(505) 604-5056</v>
          </cell>
          <cell r="H69" t="str">
            <v>(505) 873-3567</v>
          </cell>
          <cell r="I69" t="str">
            <v>Ms.</v>
          </cell>
          <cell r="J69" t="str">
            <v>Monica</v>
          </cell>
          <cell r="K69" t="str">
            <v>Aguilar</v>
          </cell>
          <cell r="L69" t="str">
            <v>Principal</v>
          </cell>
          <cell r="M69" t="str">
            <v>monica@nvcharter.com</v>
          </cell>
          <cell r="N69" t="str">
            <v>(505) 604-5056</v>
          </cell>
          <cell r="O69" t="str">
            <v>Ms.</v>
          </cell>
          <cell r="P69" t="str">
            <v>Rhonda</v>
          </cell>
          <cell r="Q69" t="str">
            <v>Cordova</v>
          </cell>
          <cell r="R69" t="str">
            <v>Business Manager</v>
          </cell>
        </row>
        <row r="70">
          <cell r="A70" t="str">
            <v>01015047</v>
          </cell>
          <cell r="B70" t="str">
            <v>Public Academy for Performing Arts</v>
          </cell>
          <cell r="C70" t="str">
            <v>3000 Adams Street, NE</v>
          </cell>
          <cell r="D70" t="str">
            <v>Albuquerque</v>
          </cell>
          <cell r="E70" t="str">
            <v>NM</v>
          </cell>
          <cell r="F70">
            <v>87110</v>
          </cell>
          <cell r="G70" t="str">
            <v>(505) 830-3144</v>
          </cell>
          <cell r="H70" t="str">
            <v>(505) 830-9930</v>
          </cell>
          <cell r="I70" t="str">
            <v>Ms.</v>
          </cell>
          <cell r="J70" t="str">
            <v>Doreen</v>
          </cell>
          <cell r="K70" t="str">
            <v>Winn</v>
          </cell>
          <cell r="L70" t="str">
            <v>Principal</v>
          </cell>
          <cell r="M70" t="str">
            <v>dwinn@paparts.org</v>
          </cell>
          <cell r="N70" t="str">
            <v>(505) 830-3128, ext. 1</v>
          </cell>
          <cell r="O70" t="str">
            <v>Ms.</v>
          </cell>
          <cell r="P70" t="str">
            <v>Rhonda</v>
          </cell>
          <cell r="Q70" t="str">
            <v>Cordova</v>
          </cell>
          <cell r="R70" t="str">
            <v>Business Manager</v>
          </cell>
        </row>
        <row r="71">
          <cell r="A71" t="str">
            <v>538-001</v>
          </cell>
          <cell r="B71" t="str">
            <v>Ralph J. Bunche Academy</v>
          </cell>
          <cell r="C71" t="str">
            <v>230 Truman St., NE</v>
          </cell>
          <cell r="D71" t="str">
            <v>Albuquerque</v>
          </cell>
          <cell r="E71" t="str">
            <v>NM</v>
          </cell>
          <cell r="F71">
            <v>87108</v>
          </cell>
          <cell r="G71" t="str">
            <v>(505) 255-0735</v>
          </cell>
          <cell r="H71" t="str">
            <v>(505) 292-0109</v>
          </cell>
          <cell r="I71" t="str">
            <v>Dr.</v>
          </cell>
          <cell r="J71" t="str">
            <v>Penne</v>
          </cell>
          <cell r="K71" t="str">
            <v>Wilson</v>
          </cell>
          <cell r="L71" t="str">
            <v>Principal</v>
          </cell>
          <cell r="M71" t="str">
            <v>drwilson@rjba.org</v>
          </cell>
          <cell r="N71" t="str">
            <v>(505) 292-0100</v>
          </cell>
          <cell r="O71" t="str">
            <v>Mr.</v>
          </cell>
          <cell r="P71" t="str">
            <v>Mike</v>
          </cell>
          <cell r="Q71" t="str">
            <v>Vigil</v>
          </cell>
          <cell r="R71" t="str">
            <v>Business Manager</v>
          </cell>
        </row>
        <row r="72">
          <cell r="A72" t="str">
            <v>539-001</v>
          </cell>
          <cell r="B72" t="str">
            <v>Red River Valley Charter School</v>
          </cell>
          <cell r="C72" t="str">
            <v>P.O. Box 742</v>
          </cell>
          <cell r="D72" t="str">
            <v>Red River</v>
          </cell>
          <cell r="E72" t="str">
            <v>NM</v>
          </cell>
          <cell r="F72">
            <v>87558</v>
          </cell>
          <cell r="G72" t="str">
            <v>(575) 754-6117</v>
          </cell>
          <cell r="H72" t="str">
            <v>(575) 754-3258</v>
          </cell>
          <cell r="I72" t="str">
            <v>Ms.</v>
          </cell>
          <cell r="J72" t="str">
            <v>Karen</v>
          </cell>
          <cell r="K72" t="str">
            <v>Phillips</v>
          </cell>
          <cell r="L72" t="str">
            <v>School Administrator</v>
          </cell>
          <cell r="M72" t="str">
            <v>redrivervalleycs@hotmail.com</v>
          </cell>
          <cell r="N72" t="str">
            <v>(575) 754-9912</v>
          </cell>
          <cell r="O72" t="str">
            <v>Mr.</v>
          </cell>
          <cell r="P72" t="str">
            <v>Domingo</v>
          </cell>
          <cell r="Q72" t="str">
            <v>Sanchez III</v>
          </cell>
          <cell r="R72" t="str">
            <v>Business Manager</v>
          </cell>
        </row>
        <row r="73">
          <cell r="A73" t="str">
            <v>68475004</v>
          </cell>
          <cell r="B73" t="str">
            <v>Rio Gallinas School</v>
          </cell>
          <cell r="C73" t="str">
            <v>301 Socorro Street</v>
          </cell>
          <cell r="D73" t="str">
            <v>Las Vegas</v>
          </cell>
          <cell r="E73" t="str">
            <v>NM</v>
          </cell>
          <cell r="F73">
            <v>87701</v>
          </cell>
          <cell r="G73" t="str">
            <v>(505) 454-8687</v>
          </cell>
          <cell r="H73" t="str">
            <v>(505) 454-8688</v>
          </cell>
          <cell r="I73" t="str">
            <v>Dr.</v>
          </cell>
          <cell r="J73" t="str">
            <v>Yann</v>
          </cell>
          <cell r="K73" t="str">
            <v>Lussiez</v>
          </cell>
          <cell r="L73" t="str">
            <v>Director</v>
          </cell>
          <cell r="M73" t="str">
            <v>director@riogallinasschool.org</v>
          </cell>
          <cell r="N73" t="str">
            <v>(505) 454-8687</v>
          </cell>
          <cell r="O73" t="str">
            <v>Ms.</v>
          </cell>
          <cell r="P73" t="str">
            <v>Dinah</v>
          </cell>
          <cell r="Q73" t="str">
            <v>Maynes</v>
          </cell>
          <cell r="R73" t="str">
            <v>Business Manager</v>
          </cell>
        </row>
        <row r="74">
          <cell r="A74" t="str">
            <v>01015051</v>
          </cell>
          <cell r="B74" t="str">
            <v>Robert F. Kennedy Charter School</v>
          </cell>
          <cell r="C74" t="str">
            <v>4300 Blake Rd., SW</v>
          </cell>
          <cell r="D74" t="str">
            <v>Albuquerque</v>
          </cell>
          <cell r="E74" t="str">
            <v>NM</v>
          </cell>
          <cell r="F74">
            <v>87121</v>
          </cell>
          <cell r="G74" t="str">
            <v>(505) 243-1118</v>
          </cell>
          <cell r="H74" t="str">
            <v>(505) 242-7444</v>
          </cell>
          <cell r="I74" t="str">
            <v>Mr.</v>
          </cell>
          <cell r="J74" t="str">
            <v>Robert</v>
          </cell>
          <cell r="K74" t="str">
            <v>Baade</v>
          </cell>
          <cell r="L74" t="str">
            <v>Director</v>
          </cell>
          <cell r="M74" t="str">
            <v>rfkbaade@yahoo.com</v>
          </cell>
          <cell r="N74" t="str">
            <v>(505) 243-1118</v>
          </cell>
          <cell r="O74" t="str">
            <v>Ms.</v>
          </cell>
          <cell r="P74" t="str">
            <v>Charlotte</v>
          </cell>
          <cell r="Q74" t="str">
            <v>Ortega</v>
          </cell>
          <cell r="R74" t="str">
            <v>Business Manager</v>
          </cell>
        </row>
        <row r="75">
          <cell r="A75" t="str">
            <v>79555006</v>
          </cell>
          <cell r="B75" t="str">
            <v>Roots and Wings Community School</v>
          </cell>
          <cell r="C75" t="str">
            <v>HC 81, Box 22 </v>
          </cell>
          <cell r="D75" t="str">
            <v>Questa</v>
          </cell>
          <cell r="E75" t="str">
            <v>NM</v>
          </cell>
          <cell r="F75">
            <v>87556</v>
          </cell>
          <cell r="G75" t="str">
            <v>(575) 586-2076</v>
          </cell>
          <cell r="H75" t="str">
            <v>(575) 586-2087</v>
          </cell>
          <cell r="I75" t="str">
            <v>Mr. </v>
          </cell>
          <cell r="J75" t="str">
            <v>Albert</v>
          </cell>
          <cell r="K75" t="str">
            <v>Spungen</v>
          </cell>
          <cell r="L75" t="str">
            <v>Charter Representative</v>
          </cell>
          <cell r="M75" t="str">
            <v>director@rwcs.org</v>
          </cell>
          <cell r="N75" t="str">
            <v>(575) 586-2076</v>
          </cell>
          <cell r="O75" t="str">
            <v>Ms.</v>
          </cell>
          <cell r="P75" t="str">
            <v>Karen</v>
          </cell>
          <cell r="Q75" t="str">
            <v>Quintana Shannon</v>
          </cell>
          <cell r="R75" t="str">
            <v>Business Manager</v>
          </cell>
        </row>
        <row r="76">
          <cell r="A76" t="str">
            <v>543-001</v>
          </cell>
          <cell r="B76" t="str">
            <v>Sage Montessori Charter School</v>
          </cell>
          <cell r="C76" t="str">
            <v>5120 Masthead, NE</v>
          </cell>
          <cell r="D76" t="str">
            <v>Albuquerque</v>
          </cell>
          <cell r="E76" t="str">
            <v>NM</v>
          </cell>
          <cell r="F76">
            <v>87109</v>
          </cell>
          <cell r="G76" t="str">
            <v>(505) 431-0672</v>
          </cell>
          <cell r="H76" t="str">
            <v>(505) 938-7714</v>
          </cell>
          <cell r="I76" t="str">
            <v>Ms.</v>
          </cell>
          <cell r="J76" t="str">
            <v>Algene </v>
          </cell>
          <cell r="K76" t="str">
            <v>Herrick</v>
          </cell>
          <cell r="L76" t="str">
            <v>Director</v>
          </cell>
          <cell r="M76" t="str">
            <v>director@sagecharterschoolabq.org</v>
          </cell>
          <cell r="N76" t="str">
            <v>(505) 797-4305</v>
          </cell>
          <cell r="O76" t="str">
            <v>Mr. </v>
          </cell>
          <cell r="P76" t="str">
            <v>Mike</v>
          </cell>
          <cell r="Q76" t="str">
            <v>Vigil</v>
          </cell>
          <cell r="R76" t="str">
            <v>Business Manager</v>
          </cell>
        </row>
        <row r="77">
          <cell r="A77" t="str">
            <v>63435004</v>
          </cell>
          <cell r="B77" t="str">
            <v>San Diego Riverside Charter School</v>
          </cell>
          <cell r="C77" t="str">
            <v>P.O. Box 99</v>
          </cell>
          <cell r="D77" t="str">
            <v>Jemez Pueblo</v>
          </cell>
          <cell r="E77" t="str">
            <v>NM</v>
          </cell>
          <cell r="F77">
            <v>87024</v>
          </cell>
          <cell r="G77" t="str">
            <v>(575) 834-7419</v>
          </cell>
          <cell r="H77" t="str">
            <v>(575) 834-9167</v>
          </cell>
          <cell r="I77" t="str">
            <v>Ms.</v>
          </cell>
          <cell r="J77" t="str">
            <v>Karen</v>
          </cell>
          <cell r="K77" t="str">
            <v>Mayhew</v>
          </cell>
          <cell r="L77" t="str">
            <v>Principal</v>
          </cell>
          <cell r="M77" t="str">
            <v>tkmayhew@outlook.com</v>
          </cell>
          <cell r="N77" t="str">
            <v>(575) 834-7419</v>
          </cell>
          <cell r="O77" t="str">
            <v>Mr.</v>
          </cell>
          <cell r="P77" t="str">
            <v>Gilbert</v>
          </cell>
          <cell r="Q77" t="str">
            <v>Mondragon</v>
          </cell>
          <cell r="R77" t="str">
            <v>Business Manager</v>
          </cell>
        </row>
        <row r="78">
          <cell r="A78" t="str">
            <v>505-001</v>
          </cell>
          <cell r="B78" t="str">
            <v>School of Dreams Academy</v>
          </cell>
          <cell r="C78" t="str">
            <v>1800 Main NE, Suite 250</v>
          </cell>
          <cell r="D78" t="str">
            <v>Los Lunas</v>
          </cell>
          <cell r="E78" t="str">
            <v>NM</v>
          </cell>
          <cell r="F78">
            <v>87031</v>
          </cell>
          <cell r="G78" t="str">
            <v>(505) 866-7632</v>
          </cell>
          <cell r="H78" t="str">
            <v>(505) 866-0780</v>
          </cell>
          <cell r="I78" t="str">
            <v>Mr.</v>
          </cell>
          <cell r="J78" t="str">
            <v>Mike</v>
          </cell>
          <cell r="K78" t="str">
            <v>Ogas</v>
          </cell>
          <cell r="L78" t="str">
            <v>Head Administrator</v>
          </cell>
          <cell r="M78" t="str">
            <v>mogas@sodacharter.com</v>
          </cell>
          <cell r="N78" t="str">
            <v>(505) 866-7632</v>
          </cell>
          <cell r="O78" t="str">
            <v>Ms.</v>
          </cell>
          <cell r="P78" t="str">
            <v>Geri</v>
          </cell>
          <cell r="Q78" t="str">
            <v>Bennett</v>
          </cell>
          <cell r="R78" t="str">
            <v>Business Manager</v>
          </cell>
        </row>
        <row r="79">
          <cell r="A79" t="str">
            <v>01015090</v>
          </cell>
          <cell r="B79" t="str">
            <v>SIA Tech</v>
          </cell>
          <cell r="C79" t="str">
            <v>1500 Indian School Rd, NW</v>
          </cell>
          <cell r="D79" t="str">
            <v>Albuquerque</v>
          </cell>
          <cell r="E79" t="str">
            <v>NM</v>
          </cell>
          <cell r="F79">
            <v>87104</v>
          </cell>
          <cell r="G79" t="str">
            <v>(505) 242-6640</v>
          </cell>
          <cell r="H79" t="str">
            <v>(505) 242-6872</v>
          </cell>
          <cell r="I79" t="str">
            <v>Mr.</v>
          </cell>
          <cell r="J79" t="str">
            <v>Erik</v>
          </cell>
          <cell r="K79" t="str">
            <v>Bose</v>
          </cell>
          <cell r="L79" t="str">
            <v>Principal</v>
          </cell>
          <cell r="M79" t="str">
            <v>erik.bose@siatech.org</v>
          </cell>
          <cell r="N79" t="str">
            <v>(505) 242-6640, ext. 6504</v>
          </cell>
          <cell r="O79" t="str">
            <v>Mr.</v>
          </cell>
          <cell r="P79" t="str">
            <v>Curt</v>
          </cell>
          <cell r="Q79" t="str">
            <v>Szarek</v>
          </cell>
          <cell r="R79" t="str">
            <v>Business Manager</v>
          </cell>
        </row>
        <row r="80">
          <cell r="A80">
            <v>4055009</v>
          </cell>
          <cell r="B80" t="str">
            <v>Sidney Gutierrez Middle School</v>
          </cell>
          <cell r="C80" t="str">
            <v>P.O. Box 1437</v>
          </cell>
          <cell r="D80" t="str">
            <v>Roswell</v>
          </cell>
          <cell r="E80" t="str">
            <v>NM</v>
          </cell>
          <cell r="F80">
            <v>88202</v>
          </cell>
          <cell r="G80" t="str">
            <v>(575) 347-9703</v>
          </cell>
          <cell r="H80" t="str">
            <v>(575) 347-9707</v>
          </cell>
          <cell r="I80" t="str">
            <v>Mr.</v>
          </cell>
          <cell r="J80" t="str">
            <v>Joe</v>
          </cell>
          <cell r="K80" t="str">
            <v>Andreis</v>
          </cell>
          <cell r="L80" t="str">
            <v>Charter Representative</v>
          </cell>
          <cell r="M80" t="str">
            <v>jandreis@sgms.us</v>
          </cell>
          <cell r="N80" t="str">
            <v>(575) 347-9703</v>
          </cell>
          <cell r="O80" t="str">
            <v>Ms.</v>
          </cell>
          <cell r="P80" t="str">
            <v>Linda</v>
          </cell>
          <cell r="Q80" t="str">
            <v>Purcella</v>
          </cell>
          <cell r="R80" t="str">
            <v>Business Manager</v>
          </cell>
        </row>
        <row r="81">
          <cell r="A81" t="str">
            <v>01015025</v>
          </cell>
          <cell r="B81" t="str">
            <v>South Valley Academy</v>
          </cell>
          <cell r="C81" t="str">
            <v>3426 Blake Road, SW</v>
          </cell>
          <cell r="D81" t="str">
            <v>Albuquerque</v>
          </cell>
          <cell r="E81" t="str">
            <v>NM</v>
          </cell>
          <cell r="F81">
            <v>87105</v>
          </cell>
          <cell r="G81" t="str">
            <v>(505) 452-3132</v>
          </cell>
          <cell r="H81" t="str">
            <v>(505) 452-3133</v>
          </cell>
          <cell r="I81" t="str">
            <v>Ms.</v>
          </cell>
          <cell r="J81" t="str">
            <v>Katarina</v>
          </cell>
          <cell r="K81" t="str">
            <v>Sandoval</v>
          </cell>
          <cell r="L81" t="str">
            <v>Administrator</v>
          </cell>
          <cell r="M81" t="str">
            <v>klsandoval@southvalleyacademy.org</v>
          </cell>
          <cell r="N81" t="str">
            <v>(505) 452-3132</v>
          </cell>
          <cell r="O81" t="str">
            <v>Ms.</v>
          </cell>
          <cell r="P81" t="str">
            <v>Carmen</v>
          </cell>
          <cell r="Q81" t="str">
            <v>Rodriguez</v>
          </cell>
          <cell r="R81" t="str">
            <v>Business Manager</v>
          </cell>
        </row>
        <row r="82">
          <cell r="A82" t="str">
            <v>515-001</v>
          </cell>
          <cell r="B82" t="str">
            <v>South Valley Preparatory School</v>
          </cell>
          <cell r="C82" t="str">
            <v>2813 Gun Club Road, SW</v>
          </cell>
          <cell r="D82" t="str">
            <v>Albuquerque</v>
          </cell>
          <cell r="E82" t="str">
            <v>NM</v>
          </cell>
          <cell r="F82">
            <v>87105</v>
          </cell>
          <cell r="G82" t="str">
            <v>(505) 222-5642</v>
          </cell>
          <cell r="H82" t="str">
            <v>(505) 222-5647</v>
          </cell>
          <cell r="I82" t="str">
            <v>Ms.</v>
          </cell>
          <cell r="J82" t="str">
            <v>Charlotte</v>
          </cell>
          <cell r="K82" t="str">
            <v>Alderete-Trujillo</v>
          </cell>
          <cell r="L82" t="str">
            <v>Principal/Director</v>
          </cell>
          <cell r="M82" t="str">
            <v>charlotte.trujillo@southvalleyprep.org</v>
          </cell>
          <cell r="N82" t="str">
            <v>(505) 222-5642</v>
          </cell>
          <cell r="O82" t="str">
            <v>Mr.</v>
          </cell>
          <cell r="P82" t="str">
            <v>Michael</v>
          </cell>
          <cell r="Q82" t="str">
            <v>Vigil</v>
          </cell>
          <cell r="R82" t="str">
            <v>Business Manager</v>
          </cell>
        </row>
        <row r="83">
          <cell r="A83" t="str">
            <v>544-001</v>
          </cell>
          <cell r="B83" t="str">
            <v>Southwest Aeronautics, Mathematics, and Science Academy</v>
          </cell>
          <cell r="C83" t="str">
            <v>4100 Arrowspace Parkway, NW</v>
          </cell>
          <cell r="D83" t="str">
            <v>Albuquerque</v>
          </cell>
          <cell r="E83" t="str">
            <v>NM</v>
          </cell>
          <cell r="F83">
            <v>87121</v>
          </cell>
          <cell r="G83" t="str">
            <v>(505) 338-8601</v>
          </cell>
          <cell r="H83" t="str">
            <v>(505) 923-3092</v>
          </cell>
          <cell r="I83" t="str">
            <v>Dr.</v>
          </cell>
          <cell r="J83" t="str">
            <v>Scott</v>
          </cell>
          <cell r="K83" t="str">
            <v>Glasrud</v>
          </cell>
          <cell r="L83" t="str">
            <v>Head Administrator</v>
          </cell>
          <cell r="M83" t="str">
            <v>sglasrud@sslc-nm.com</v>
          </cell>
          <cell r="N83" t="str">
            <v>(505) 296-7677</v>
          </cell>
          <cell r="O83" t="str">
            <v>Ms.</v>
          </cell>
          <cell r="P83" t="str">
            <v>Leslie</v>
          </cell>
          <cell r="Q83" t="str">
            <v>Lujan</v>
          </cell>
          <cell r="R83" t="str">
            <v>Finance &amp; Operations Director</v>
          </cell>
        </row>
        <row r="84">
          <cell r="A84" t="str">
            <v>527-001</v>
          </cell>
          <cell r="B84" t="str">
            <v>Southwest Intermediate Learning Center</v>
          </cell>
          <cell r="C84" t="str">
            <v>10301 Candelaria Rd., NE</v>
          </cell>
          <cell r="D84" t="str">
            <v>Albuquerque</v>
          </cell>
          <cell r="E84" t="str">
            <v>NM</v>
          </cell>
          <cell r="F84">
            <v>87112</v>
          </cell>
          <cell r="G84" t="str">
            <v>(505) 296-7677</v>
          </cell>
          <cell r="H84" t="str">
            <v>(505) 296-0510</v>
          </cell>
          <cell r="I84" t="str">
            <v>Dr.</v>
          </cell>
          <cell r="J84" t="str">
            <v>Scott</v>
          </cell>
          <cell r="K84" t="str">
            <v>Glasrud</v>
          </cell>
          <cell r="L84" t="str">
            <v>Head Administrator</v>
          </cell>
          <cell r="M84" t="str">
            <v>sglasrud@sslc-nm.com</v>
          </cell>
          <cell r="N84" t="str">
            <v>(505) 296-7677</v>
          </cell>
          <cell r="O84" t="str">
            <v>Ms.</v>
          </cell>
          <cell r="P84" t="str">
            <v>Leslie</v>
          </cell>
          <cell r="Q84" t="str">
            <v>Lujan</v>
          </cell>
          <cell r="R84" t="str">
            <v>Finance &amp; Operations Director</v>
          </cell>
        </row>
        <row r="85">
          <cell r="A85" t="str">
            <v>530-001</v>
          </cell>
          <cell r="B85" t="str">
            <v>Southwest Primary Learning Center</v>
          </cell>
          <cell r="C85" t="str">
            <v>10301 Candelaria Rd., NE</v>
          </cell>
          <cell r="D85" t="str">
            <v>Albuquerque</v>
          </cell>
          <cell r="E85" t="str">
            <v>NM</v>
          </cell>
          <cell r="F85">
            <v>87112</v>
          </cell>
          <cell r="G85" t="str">
            <v>(505) 296-7677</v>
          </cell>
          <cell r="H85" t="str">
            <v>(505) 296-0510</v>
          </cell>
          <cell r="I85" t="str">
            <v>Dr.</v>
          </cell>
          <cell r="J85" t="str">
            <v>Scott</v>
          </cell>
          <cell r="K85" t="str">
            <v>Glasrud</v>
          </cell>
          <cell r="L85" t="str">
            <v>Head Administrator</v>
          </cell>
          <cell r="M85" t="str">
            <v>sglasrud@sslc-nm.com</v>
          </cell>
          <cell r="N85" t="str">
            <v>(505) 296-7677</v>
          </cell>
          <cell r="O85" t="str">
            <v>Ms.</v>
          </cell>
          <cell r="P85" t="str">
            <v>Leslie</v>
          </cell>
          <cell r="Q85" t="str">
            <v>Lujan</v>
          </cell>
          <cell r="R85" t="str">
            <v>Finance &amp; Operations Director</v>
          </cell>
        </row>
        <row r="86">
          <cell r="A86" t="str">
            <v>531-001</v>
          </cell>
          <cell r="B86" t="str">
            <v>Southwest Secondary Learning Center</v>
          </cell>
          <cell r="C86" t="str">
            <v>10301 Candelaria Rd., NE</v>
          </cell>
          <cell r="D86" t="str">
            <v>Albuquerque</v>
          </cell>
          <cell r="E86" t="str">
            <v>NM</v>
          </cell>
          <cell r="F86">
            <v>87112</v>
          </cell>
          <cell r="G86" t="str">
            <v>(505) 296-7677</v>
          </cell>
          <cell r="H86" t="str">
            <v>(505) 296-0510</v>
          </cell>
          <cell r="I86" t="str">
            <v>Dr.</v>
          </cell>
          <cell r="J86" t="str">
            <v>Scott</v>
          </cell>
          <cell r="K86" t="str">
            <v>Glasrud</v>
          </cell>
          <cell r="L86" t="str">
            <v>Head Administrator</v>
          </cell>
          <cell r="M86" t="str">
            <v>sglasrud@sslc-nm.com</v>
          </cell>
          <cell r="N86" t="str">
            <v>(505) 296-7677</v>
          </cell>
          <cell r="O86" t="str">
            <v>Ms.</v>
          </cell>
          <cell r="P86" t="str">
            <v>Leslie</v>
          </cell>
          <cell r="Q86" t="str">
            <v>Lujan</v>
          </cell>
          <cell r="R86" t="str">
            <v>Finance &amp; Operations Director</v>
          </cell>
        </row>
        <row r="87">
          <cell r="A87" t="str">
            <v>510-001</v>
          </cell>
          <cell r="B87" t="str">
            <v>Taos Academy</v>
          </cell>
          <cell r="C87" t="str">
            <v>110 Paseo del Canon W</v>
          </cell>
          <cell r="D87" t="str">
            <v>Taos</v>
          </cell>
          <cell r="E87" t="str">
            <v>NM</v>
          </cell>
          <cell r="F87">
            <v>87571</v>
          </cell>
          <cell r="G87" t="str">
            <v>(575) 751-3109</v>
          </cell>
          <cell r="H87" t="str">
            <v>(575) 751-3394</v>
          </cell>
          <cell r="I87" t="str">
            <v>Ms.</v>
          </cell>
          <cell r="J87" t="str">
            <v>Traci</v>
          </cell>
          <cell r="K87" t="str">
            <v>Filiss</v>
          </cell>
          <cell r="L87" t="str">
            <v>Charter Representative</v>
          </cell>
          <cell r="M87" t="str">
            <v>tfiliss@taosacademy.org</v>
          </cell>
          <cell r="N87" t="str">
            <v>(575) 751-3109</v>
          </cell>
          <cell r="O87" t="str">
            <v>Ms.</v>
          </cell>
          <cell r="P87" t="str">
            <v>Deanna</v>
          </cell>
          <cell r="Q87" t="str">
            <v>Gomez</v>
          </cell>
          <cell r="R87" t="str">
            <v>Business Manager</v>
          </cell>
        </row>
        <row r="88">
          <cell r="A88">
            <v>76555005</v>
          </cell>
          <cell r="B88" t="str">
            <v>Taos Charter School</v>
          </cell>
          <cell r="C88" t="str">
            <v>P.O. Box 3009</v>
          </cell>
          <cell r="D88" t="str">
            <v>Ranchos de Taos</v>
          </cell>
          <cell r="E88" t="str">
            <v>NM</v>
          </cell>
          <cell r="F88">
            <v>87557</v>
          </cell>
          <cell r="G88" t="str">
            <v>(575) 751-7222</v>
          </cell>
          <cell r="H88" t="str">
            <v>(575) 751-7546</v>
          </cell>
          <cell r="I88" t="str">
            <v>Ms.</v>
          </cell>
          <cell r="J88" t="str">
            <v>Deidre</v>
          </cell>
          <cell r="K88" t="str">
            <v>McAdams</v>
          </cell>
          <cell r="L88" t="str">
            <v>Charter Representative</v>
          </cell>
          <cell r="M88" t="str">
            <v>dmcadam@taoscharterschool.org</v>
          </cell>
          <cell r="N88" t="str">
            <v>(575) 751-7222, ext. 202</v>
          </cell>
          <cell r="O88" t="str">
            <v>Mr.</v>
          </cell>
          <cell r="P88" t="str">
            <v>Domingo</v>
          </cell>
          <cell r="Q88" t="str">
            <v>Sanchez III</v>
          </cell>
          <cell r="R88" t="str">
            <v>Business Manager</v>
          </cell>
        </row>
        <row r="89">
          <cell r="A89" t="str">
            <v>521-001</v>
          </cell>
          <cell r="B89" t="str">
            <v>Taos Integrated School of the Arts</v>
          </cell>
          <cell r="C89" t="str">
            <v>P.O. Box 668</v>
          </cell>
          <cell r="D89" t="str">
            <v>Taos</v>
          </cell>
          <cell r="E89" t="str">
            <v>NM</v>
          </cell>
          <cell r="F89">
            <v>87571</v>
          </cell>
          <cell r="G89" t="str">
            <v>(575) 758-7755</v>
          </cell>
          <cell r="H89" t="str">
            <v>(575) 758-7766</v>
          </cell>
          <cell r="I89" t="str">
            <v>Ms.</v>
          </cell>
          <cell r="J89" t="str">
            <v>Susan</v>
          </cell>
          <cell r="K89" t="str">
            <v>Germann</v>
          </cell>
          <cell r="L89" t="str">
            <v>Director</v>
          </cell>
          <cell r="M89" t="str">
            <v>susang@tisataos.com</v>
          </cell>
          <cell r="N89" t="str">
            <v>(575) 758-7755</v>
          </cell>
          <cell r="O89" t="str">
            <v>Ms.</v>
          </cell>
          <cell r="P89" t="str">
            <v>Deanna</v>
          </cell>
          <cell r="Q89" t="str">
            <v>Gomez</v>
          </cell>
          <cell r="R89" t="str">
            <v>Business Manager</v>
          </cell>
        </row>
        <row r="90">
          <cell r="A90" t="str">
            <v>518-001</v>
          </cell>
          <cell r="B90" t="str">
            <v>Tierra Adentro</v>
          </cell>
          <cell r="C90" t="str">
            <v>1511 Central Ave., NE</v>
          </cell>
          <cell r="D90" t="str">
            <v>Albuquerque</v>
          </cell>
          <cell r="E90" t="str">
            <v>NM</v>
          </cell>
          <cell r="F90">
            <v>87106</v>
          </cell>
          <cell r="G90" t="str">
            <v>(505) 967-4720</v>
          </cell>
          <cell r="H90" t="str">
            <v>(505) 967-4721</v>
          </cell>
          <cell r="I90" t="str">
            <v>Ms.</v>
          </cell>
          <cell r="J90" t="str">
            <v>Veronica</v>
          </cell>
          <cell r="K90" t="str">
            <v>Torres</v>
          </cell>
          <cell r="L90" t="str">
            <v>Executive Director</v>
          </cell>
          <cell r="M90" t="str">
            <v>veronicalynntorres@gmail.com</v>
          </cell>
          <cell r="N90" t="str">
            <v>(505) 967-4720</v>
          </cell>
          <cell r="O90" t="str">
            <v>Ms.</v>
          </cell>
          <cell r="P90" t="str">
            <v>Rhonda</v>
          </cell>
          <cell r="Q90" t="str">
            <v>Cordova</v>
          </cell>
          <cell r="R90" t="str">
            <v>Business Manager</v>
          </cell>
        </row>
        <row r="91">
          <cell r="A91" t="str">
            <v>71495036</v>
          </cell>
          <cell r="B91" t="str">
            <v>Tierra Encantada Charter School</v>
          </cell>
          <cell r="C91" t="str">
            <v>551 Alarid St.</v>
          </cell>
          <cell r="D91" t="str">
            <v>Santa Fe</v>
          </cell>
          <cell r="E91" t="str">
            <v>NM</v>
          </cell>
          <cell r="F91">
            <v>87501</v>
          </cell>
          <cell r="G91" t="str">
            <v>(505) 983-3337</v>
          </cell>
          <cell r="H91" t="str">
            <v>(505) 986-6637</v>
          </cell>
          <cell r="I91" t="str">
            <v>Mr.</v>
          </cell>
          <cell r="J91" t="str">
            <v>Daniel</v>
          </cell>
          <cell r="K91" t="str">
            <v>Benavidez</v>
          </cell>
          <cell r="L91" t="str">
            <v>Charter Representative</v>
          </cell>
          <cell r="M91" t="str">
            <v>dbenavidez@tecsalvord.org</v>
          </cell>
          <cell r="N91" t="str">
            <v>(505) 983-3337</v>
          </cell>
          <cell r="O91" t="str">
            <v>Mr.</v>
          </cell>
          <cell r="P91" t="str">
            <v>Steve</v>
          </cell>
          <cell r="Q91" t="str">
            <v>Alarid</v>
          </cell>
          <cell r="R91" t="str">
            <v>Business Manager</v>
          </cell>
        </row>
        <row r="92">
          <cell r="A92" t="str">
            <v>71475155</v>
          </cell>
          <cell r="B92" t="str">
            <v>Turquoise Trail Charter School</v>
          </cell>
          <cell r="C92" t="str">
            <v>13-A San Marcos Loop</v>
          </cell>
          <cell r="D92" t="str">
            <v>Santa Fe</v>
          </cell>
          <cell r="E92" t="str">
            <v>NM</v>
          </cell>
          <cell r="F92">
            <v>87508</v>
          </cell>
          <cell r="G92" t="str">
            <v>(505) 467-1700</v>
          </cell>
          <cell r="H92" t="str">
            <v>(505) 474-7862</v>
          </cell>
          <cell r="I92" t="str">
            <v>Dr. </v>
          </cell>
          <cell r="J92" t="str">
            <v>Ray</v>
          </cell>
          <cell r="K92" t="str">
            <v>Griffin</v>
          </cell>
          <cell r="L92" t="str">
            <v>Head Administrator</v>
          </cell>
          <cell r="M92" t="str">
            <v>rgriffin@sfps.info</v>
          </cell>
          <cell r="N92" t="str">
            <v>(505) 467-1702</v>
          </cell>
          <cell r="O92" t="str">
            <v>Mr.</v>
          </cell>
          <cell r="P92" t="str">
            <v>Randy</v>
          </cell>
          <cell r="Q92" t="str">
            <v>Freeman</v>
          </cell>
          <cell r="R92" t="str">
            <v>Finance Director</v>
          </cell>
        </row>
        <row r="93">
          <cell r="A93" t="str">
            <v>01015027</v>
          </cell>
          <cell r="B93" t="str">
            <v>Twenty-First Century Charter School</v>
          </cell>
          <cell r="C93" t="str">
            <v>6805 Academy Parkway W NE</v>
          </cell>
          <cell r="D93" t="str">
            <v>Albuquerque</v>
          </cell>
          <cell r="E93" t="str">
            <v>NM</v>
          </cell>
          <cell r="F93">
            <v>87109</v>
          </cell>
          <cell r="G93" t="str">
            <v>(505) 254-0280</v>
          </cell>
          <cell r="H93" t="str">
            <v>(505) 254-8507</v>
          </cell>
          <cell r="I93" t="str">
            <v>Ms.</v>
          </cell>
          <cell r="J93" t="str">
            <v>Mary    </v>
          </cell>
          <cell r="K93" t="str">
            <v>Tarango</v>
          </cell>
          <cell r="L93" t="str">
            <v>Charter Representative</v>
          </cell>
          <cell r="M93" t="str">
            <v>tarangom@21stcenturypa.org</v>
          </cell>
          <cell r="N93" t="str">
            <v>(505) 254-0280</v>
          </cell>
          <cell r="O93" t="str">
            <v>Ms.</v>
          </cell>
          <cell r="P93" t="str">
            <v>Judy</v>
          </cell>
          <cell r="Q93" t="str">
            <v>Bergs</v>
          </cell>
          <cell r="R93" t="str">
            <v>Business Manager</v>
          </cell>
        </row>
        <row r="94">
          <cell r="A94" t="str">
            <v>548-001</v>
          </cell>
          <cell r="B94" t="str">
            <v>Uplift Community School</v>
          </cell>
          <cell r="C94" t="str">
            <v>406 Hwy 564</v>
          </cell>
          <cell r="D94" t="str">
            <v>Gallup</v>
          </cell>
          <cell r="E94" t="str">
            <v>NM</v>
          </cell>
          <cell r="F94">
            <v>87301</v>
          </cell>
          <cell r="G94" t="str">
            <v>(505) 863-4333</v>
          </cell>
          <cell r="H94" t="str">
            <v>(505) 863-4885</v>
          </cell>
          <cell r="I94" t="str">
            <v>Ms.</v>
          </cell>
          <cell r="J94" t="str">
            <v>Aimie</v>
          </cell>
          <cell r="K94" t="str">
            <v>Duran</v>
          </cell>
          <cell r="L94" t="str">
            <v>Director</v>
          </cell>
          <cell r="M94" t="str">
            <v>director@upliftschool.org</v>
          </cell>
          <cell r="N94" t="str">
            <v>(505) 863-4333</v>
          </cell>
          <cell r="O94" t="str">
            <v>Mr.</v>
          </cell>
          <cell r="P94" t="str">
            <v>Sean </v>
          </cell>
          <cell r="Q94" t="str">
            <v>Fry</v>
          </cell>
          <cell r="R94" t="str">
            <v>Business Manager</v>
          </cell>
        </row>
        <row r="95">
          <cell r="A95" t="str">
            <v>76555012</v>
          </cell>
          <cell r="B95" t="str">
            <v>Vista Grande High School</v>
          </cell>
          <cell r="C95" t="str">
            <v>213 Paseo del Canon East</v>
          </cell>
          <cell r="D95" t="str">
            <v>Taos</v>
          </cell>
          <cell r="E95" t="str">
            <v>NM</v>
          </cell>
          <cell r="F95">
            <v>87571</v>
          </cell>
          <cell r="G95" t="str">
            <v>(575) 758-5100</v>
          </cell>
          <cell r="H95" t="str">
            <v>(575) 758-5102</v>
          </cell>
          <cell r="I95" t="str">
            <v>Ms.</v>
          </cell>
          <cell r="J95" t="str">
            <v>Isabelle</v>
          </cell>
          <cell r="K95" t="str">
            <v>St. Onge</v>
          </cell>
          <cell r="L95" t="str">
            <v>Principal</v>
          </cell>
          <cell r="M95" t="str">
            <v>jstonge@vghs.org</v>
          </cell>
          <cell r="N95" t="str">
            <v>(575) 758-5100</v>
          </cell>
          <cell r="O95" t="str">
            <v>Ms.</v>
          </cell>
          <cell r="P95" t="str">
            <v>Annette</v>
          </cell>
          <cell r="Q95" t="str">
            <v>Bowden</v>
          </cell>
          <cell r="R95" t="str">
            <v>Business Manager</v>
          </cell>
        </row>
        <row r="96">
          <cell r="A96" t="str">
            <v>6345003</v>
          </cell>
          <cell r="B96" t="str">
            <v>Walatowa High Charter School</v>
          </cell>
          <cell r="C96" t="str">
            <v>P.O. Box 277</v>
          </cell>
          <cell r="D96" t="str">
            <v>Jemez Pueblo</v>
          </cell>
          <cell r="E96" t="str">
            <v>NM</v>
          </cell>
          <cell r="F96">
            <v>87024</v>
          </cell>
          <cell r="G96" t="str">
            <v>(575) 834-0443</v>
          </cell>
          <cell r="H96" t="str">
            <v>(575) 834-0449</v>
          </cell>
          <cell r="I96" t="str">
            <v>Mr.</v>
          </cell>
          <cell r="J96" t="str">
            <v>Arrow</v>
          </cell>
          <cell r="K96" t="str">
            <v>Wilkinson</v>
          </cell>
          <cell r="L96" t="str">
            <v>Principal</v>
          </cell>
          <cell r="M96" t="str">
            <v>awilkinson@walatowahcs.org</v>
          </cell>
          <cell r="N96" t="str">
            <v>(575) 834-0443</v>
          </cell>
          <cell r="O96" t="str">
            <v>Ms.</v>
          </cell>
          <cell r="P96" t="str">
            <v>Katherine</v>
          </cell>
          <cell r="Q96" t="str">
            <v>Toya</v>
          </cell>
          <cell r="R96" t="str">
            <v>Business Manager</v>
          </cell>
        </row>
        <row r="97">
          <cell r="A97" t="str">
            <v>545-001</v>
          </cell>
          <cell r="B97" t="str">
            <v>William W. &amp; Josephine Dorn Charter Community School</v>
          </cell>
          <cell r="C97" t="str">
            <v>1119 Edith Blvd., SE</v>
          </cell>
          <cell r="D97" t="str">
            <v>Albuquerque</v>
          </cell>
          <cell r="E97" t="str">
            <v>NM</v>
          </cell>
          <cell r="F97">
            <v>87102</v>
          </cell>
          <cell r="G97" t="str">
            <v>(505) 243-1434</v>
          </cell>
          <cell r="H97" t="str">
            <v>(505) 243-6943</v>
          </cell>
          <cell r="I97" t="str">
            <v>Ms.</v>
          </cell>
          <cell r="J97" t="str">
            <v>Ellen</v>
          </cell>
          <cell r="K97" t="str">
            <v>Esquibel-Bellamy</v>
          </cell>
          <cell r="L97" t="str">
            <v>Director</v>
          </cell>
          <cell r="M97" t="str">
            <v>eebellamy@dorncharterschool.org</v>
          </cell>
          <cell r="N97" t="str">
            <v>(505) 243-1434</v>
          </cell>
          <cell r="O97" t="str">
            <v>Ms.</v>
          </cell>
          <cell r="P97" t="str">
            <v>Amber</v>
          </cell>
          <cell r="Q97" t="str">
            <v>Pena</v>
          </cell>
          <cell r="R97" t="str">
            <v>Business Manager</v>
          </cell>
        </row>
        <row r="98">
          <cell r="A98" t="str">
            <v>046</v>
          </cell>
          <cell r="B98" t="str">
            <v>Alamogordo Public Schools</v>
          </cell>
          <cell r="C98" t="str">
            <v>P.O. Box 650</v>
          </cell>
          <cell r="D98" t="str">
            <v>Alamogordo</v>
          </cell>
          <cell r="E98" t="str">
            <v>NM</v>
          </cell>
          <cell r="F98">
            <v>88310</v>
          </cell>
          <cell r="G98" t="str">
            <v>(575) 812-6000</v>
          </cell>
          <cell r="H98" t="str">
            <v>(575) 812-6044</v>
          </cell>
          <cell r="I98" t="str">
            <v>Dr.</v>
          </cell>
          <cell r="J98" t="str">
            <v>George</v>
          </cell>
          <cell r="K98" t="str">
            <v>Straface</v>
          </cell>
          <cell r="L98" t="str">
            <v>Superintendent</v>
          </cell>
          <cell r="M98" t="str">
            <v>george.straface@aps4kids.org</v>
          </cell>
          <cell r="N98" t="str">
            <v>(575) 812-6001</v>
          </cell>
          <cell r="O98" t="str">
            <v>Ms.</v>
          </cell>
          <cell r="P98" t="str">
            <v>Carol</v>
          </cell>
          <cell r="Q98" t="str">
            <v>Genest</v>
          </cell>
          <cell r="R98" t="str">
            <v>Finance Director</v>
          </cell>
        </row>
        <row r="99">
          <cell r="A99" t="str">
            <v>001</v>
          </cell>
          <cell r="B99" t="str">
            <v>Albuquerque Public Schools</v>
          </cell>
          <cell r="C99" t="str">
            <v>P.O. Box 25704</v>
          </cell>
          <cell r="D99" t="str">
            <v>Albuquerque</v>
          </cell>
          <cell r="E99" t="str">
            <v>NM</v>
          </cell>
          <cell r="F99">
            <v>87125</v>
          </cell>
          <cell r="G99" t="str">
            <v>(505) 880-3700</v>
          </cell>
          <cell r="H99" t="str">
            <v>(505) 872-6888</v>
          </cell>
          <cell r="I99" t="str">
            <v>Mr.</v>
          </cell>
          <cell r="J99" t="str">
            <v>Winston</v>
          </cell>
          <cell r="K99" t="str">
            <v>Brooks</v>
          </cell>
          <cell r="L99" t="str">
            <v>Superintendent</v>
          </cell>
          <cell r="M99" t="str">
            <v>brooks_w@aps.edu</v>
          </cell>
          <cell r="N99" t="str">
            <v>(505) 880-3744</v>
          </cell>
          <cell r="O99" t="str">
            <v>Mr.</v>
          </cell>
          <cell r="P99" t="str">
            <v>Ruben</v>
          </cell>
          <cell r="Q99" t="str">
            <v>Hendrickson</v>
          </cell>
          <cell r="R99" t="str">
            <v>Executive Director of Budget</v>
          </cell>
        </row>
        <row r="100">
          <cell r="A100" t="str">
            <v>030</v>
          </cell>
          <cell r="B100" t="str">
            <v>Animas Public Schools</v>
          </cell>
          <cell r="C100" t="str">
            <v>P.O. Box 85</v>
          </cell>
          <cell r="D100" t="str">
            <v>Animas</v>
          </cell>
          <cell r="E100" t="str">
            <v>NM</v>
          </cell>
          <cell r="F100">
            <v>88020</v>
          </cell>
          <cell r="G100" t="str">
            <v>(575) 548-2299</v>
          </cell>
          <cell r="H100" t="str">
            <v>(575) 548-2388</v>
          </cell>
          <cell r="I100" t="str">
            <v>Ms.</v>
          </cell>
          <cell r="J100" t="str">
            <v>Betsy</v>
          </cell>
          <cell r="K100" t="str">
            <v>Ward</v>
          </cell>
          <cell r="L100" t="str">
            <v>Superintendent</v>
          </cell>
          <cell r="M100" t="str">
            <v>bward@animask12.net</v>
          </cell>
          <cell r="N100" t="str">
            <v>(575) 548-2299, ext. 222</v>
          </cell>
          <cell r="O100" t="str">
            <v>Ms.</v>
          </cell>
          <cell r="P100" t="str">
            <v>Tammy</v>
          </cell>
          <cell r="Q100" t="str">
            <v>Pompeo</v>
          </cell>
          <cell r="R100" t="str">
            <v>Business Manager</v>
          </cell>
        </row>
        <row r="101">
          <cell r="A101" t="str">
            <v>022</v>
          </cell>
          <cell r="B101" t="str">
            <v>Artesia Public Schools</v>
          </cell>
          <cell r="C101" t="str">
            <v>1106 W. Quay</v>
          </cell>
          <cell r="D101" t="str">
            <v>Artesia</v>
          </cell>
          <cell r="E101" t="str">
            <v>NM</v>
          </cell>
          <cell r="F101">
            <v>88210</v>
          </cell>
          <cell r="G101" t="str">
            <v>(575) 746-3585</v>
          </cell>
          <cell r="H101" t="str">
            <v>(575) 746-6232</v>
          </cell>
          <cell r="I101" t="str">
            <v>Dr.</v>
          </cell>
          <cell r="J101" t="str">
            <v>Crit</v>
          </cell>
          <cell r="K101" t="str">
            <v>Caton</v>
          </cell>
          <cell r="L101" t="str">
            <v>Superintendent</v>
          </cell>
          <cell r="M101" t="str">
            <v>cdcaton@bulldogs.org</v>
          </cell>
          <cell r="N101" t="str">
            <v>(575) 746-3585</v>
          </cell>
          <cell r="O101" t="str">
            <v>Ms.</v>
          </cell>
          <cell r="P101" t="str">
            <v>Janet</v>
          </cell>
          <cell r="Q101" t="str">
            <v>Grice</v>
          </cell>
          <cell r="R101" t="str">
            <v>Business Manager</v>
          </cell>
        </row>
        <row r="102">
          <cell r="A102" t="str">
            <v>064</v>
          </cell>
          <cell r="B102" t="str">
            <v>Aztec Municipal Schools</v>
          </cell>
          <cell r="C102" t="str">
            <v>1118 W. Aztec Blvd.</v>
          </cell>
          <cell r="D102" t="str">
            <v>Aztec</v>
          </cell>
          <cell r="E102" t="str">
            <v>NM</v>
          </cell>
          <cell r="F102">
            <v>87410</v>
          </cell>
          <cell r="G102" t="str">
            <v>(505) 334-9474</v>
          </cell>
          <cell r="H102" t="str">
            <v>(505) 334-9861</v>
          </cell>
          <cell r="I102" t="str">
            <v>Mr.</v>
          </cell>
          <cell r="J102" t="str">
            <v>Kirk</v>
          </cell>
          <cell r="K102" t="str">
            <v>Carpenter</v>
          </cell>
          <cell r="L102" t="str">
            <v>Superintendent</v>
          </cell>
          <cell r="M102" t="str">
            <v>adcarpki@aztec.k12.nm.us</v>
          </cell>
          <cell r="N102" t="str">
            <v>(505) 334-9474</v>
          </cell>
          <cell r="O102" t="str">
            <v>Mr.</v>
          </cell>
          <cell r="P102" t="str">
            <v>Gary</v>
          </cell>
          <cell r="Q102" t="str">
            <v>Martinez</v>
          </cell>
          <cell r="R102" t="str">
            <v>Finance Director</v>
          </cell>
        </row>
        <row r="103">
          <cell r="A103" t="str">
            <v>087</v>
          </cell>
          <cell r="B103" t="str">
            <v>Belen Consolidated Schools</v>
          </cell>
          <cell r="C103" t="str">
            <v>520 North Main Street</v>
          </cell>
          <cell r="D103" t="str">
            <v>Belen</v>
          </cell>
          <cell r="E103" t="str">
            <v>NM</v>
          </cell>
          <cell r="F103">
            <v>87002</v>
          </cell>
          <cell r="G103" t="str">
            <v>(505) 966-1000</v>
          </cell>
          <cell r="H103" t="str">
            <v>(505) 966-1060</v>
          </cell>
          <cell r="I103" t="str">
            <v>Mr.</v>
          </cell>
          <cell r="J103" t="str">
            <v>Ron</v>
          </cell>
          <cell r="K103" t="str">
            <v>Marquez</v>
          </cell>
          <cell r="L103" t="str">
            <v>Superintendent</v>
          </cell>
          <cell r="M103" t="str">
            <v>marquezr@beleneagles.org</v>
          </cell>
          <cell r="N103" t="str">
            <v>(505) 966-1000</v>
          </cell>
          <cell r="O103" t="str">
            <v>Mr.</v>
          </cell>
          <cell r="P103" t="str">
            <v>George</v>
          </cell>
          <cell r="Q103" t="str">
            <v>Perea</v>
          </cell>
          <cell r="R103" t="str">
            <v>Finance Director</v>
          </cell>
        </row>
        <row r="104">
          <cell r="A104" t="str">
            <v>061</v>
          </cell>
          <cell r="B104" t="str">
            <v>Bernalillo Public Schools</v>
          </cell>
          <cell r="C104" t="str">
            <v>560 S. Camino del Pueblo</v>
          </cell>
          <cell r="D104" t="str">
            <v>Bernalillo</v>
          </cell>
          <cell r="E104" t="str">
            <v>NM</v>
          </cell>
          <cell r="F104">
            <v>87004</v>
          </cell>
          <cell r="G104" t="str">
            <v>(505) 867-2317</v>
          </cell>
          <cell r="H104" t="str">
            <v>(505) 867-7850</v>
          </cell>
          <cell r="I104" t="str">
            <v>Mr.</v>
          </cell>
          <cell r="J104" t="str">
            <v>Allan</v>
          </cell>
          <cell r="K104" t="str">
            <v>Tapia</v>
          </cell>
          <cell r="L104" t="str">
            <v>Superintendent</v>
          </cell>
          <cell r="M104" t="str">
            <v>atapia@bps.k12.nm.us</v>
          </cell>
          <cell r="N104" t="str">
            <v>(505) 867-2317</v>
          </cell>
          <cell r="O104" t="str">
            <v>Ms.</v>
          </cell>
          <cell r="P104" t="str">
            <v>Denise</v>
          </cell>
          <cell r="Q104" t="str">
            <v>Irion</v>
          </cell>
          <cell r="R104" t="str">
            <v>Finance Director</v>
          </cell>
        </row>
        <row r="105">
          <cell r="A105" t="str">
            <v>066</v>
          </cell>
          <cell r="B105" t="str">
            <v>Bloomfield Schools</v>
          </cell>
          <cell r="C105" t="str">
            <v>325 N. Bergin Lane</v>
          </cell>
          <cell r="D105" t="str">
            <v>Bloomfield</v>
          </cell>
          <cell r="E105" t="str">
            <v>NM</v>
          </cell>
          <cell r="F105">
            <v>87413</v>
          </cell>
          <cell r="G105" t="str">
            <v>(505) 632-4300</v>
          </cell>
          <cell r="H105" t="str">
            <v>(505) 632-4371</v>
          </cell>
          <cell r="I105" t="str">
            <v>Mr.</v>
          </cell>
          <cell r="J105" t="str">
            <v>Joseph</v>
          </cell>
          <cell r="K105" t="str">
            <v>Rasor</v>
          </cell>
          <cell r="L105" t="str">
            <v>Superintendent</v>
          </cell>
          <cell r="M105" t="str">
            <v>jrasor@bsin.k12.nm.us</v>
          </cell>
          <cell r="N105" t="str">
            <v>(505) 632-4333</v>
          </cell>
          <cell r="O105" t="str">
            <v>Mr.</v>
          </cell>
          <cell r="P105" t="str">
            <v>Gary</v>
          </cell>
          <cell r="Q105" t="str">
            <v>Giron</v>
          </cell>
          <cell r="R105" t="str">
            <v>Director of Finance and Operations</v>
          </cell>
        </row>
        <row r="106">
          <cell r="A106" t="str">
            <v>040</v>
          </cell>
          <cell r="B106" t="str">
            <v>Capitan Municipal Schools</v>
          </cell>
          <cell r="C106" t="str">
            <v>P.O. Box 278</v>
          </cell>
          <cell r="D106" t="str">
            <v>Capitan</v>
          </cell>
          <cell r="E106" t="str">
            <v>NM</v>
          </cell>
          <cell r="F106">
            <v>88316</v>
          </cell>
          <cell r="G106" t="str">
            <v>(575) 354-8500</v>
          </cell>
          <cell r="H106" t="str">
            <v>(575) 354-8505</v>
          </cell>
          <cell r="I106" t="str">
            <v>Ms.</v>
          </cell>
          <cell r="J106" t="str">
            <v>Shirley </v>
          </cell>
          <cell r="K106" t="str">
            <v>Crawford</v>
          </cell>
          <cell r="L106" t="str">
            <v>Superintendent</v>
          </cell>
          <cell r="M106" t="str">
            <v>shirley.crawford@capitantigers.org</v>
          </cell>
          <cell r="N106" t="str">
            <v>(575) 354-8500</v>
          </cell>
          <cell r="O106" t="str">
            <v>Ms.</v>
          </cell>
          <cell r="P106" t="str">
            <v>Kimberly </v>
          </cell>
          <cell r="Q106" t="str">
            <v>Stone</v>
          </cell>
          <cell r="R106" t="str">
            <v>Business Manager</v>
          </cell>
        </row>
        <row r="107">
          <cell r="A107" t="str">
            <v>020</v>
          </cell>
          <cell r="B107" t="str">
            <v>Carlsbad Municipal Schools</v>
          </cell>
          <cell r="C107" t="str">
            <v>408 North Canyon St.</v>
          </cell>
          <cell r="D107" t="str">
            <v>Carlsbad</v>
          </cell>
          <cell r="E107" t="str">
            <v>NM</v>
          </cell>
          <cell r="F107">
            <v>88220</v>
          </cell>
          <cell r="G107" t="str">
            <v>(575) 234-3300</v>
          </cell>
          <cell r="H107" t="str">
            <v>(575) 234-3366</v>
          </cell>
          <cell r="I107" t="str">
            <v>Mr.</v>
          </cell>
          <cell r="J107" t="str">
            <v>Gary</v>
          </cell>
          <cell r="K107" t="str">
            <v>Perkowski</v>
          </cell>
          <cell r="L107" t="str">
            <v>Superintendent</v>
          </cell>
          <cell r="M107" t="str">
            <v>gary.perkowski@carlsbad.k12.nm.us</v>
          </cell>
          <cell r="N107" t="str">
            <v>(575) 234-3300, ext. 1004</v>
          </cell>
          <cell r="O107" t="str">
            <v>Ms.</v>
          </cell>
          <cell r="P107" t="str">
            <v>Laura</v>
          </cell>
          <cell r="Q107" t="str">
            <v>Garcia</v>
          </cell>
          <cell r="R107" t="str">
            <v>Director of Finance</v>
          </cell>
        </row>
        <row r="108">
          <cell r="A108" t="str">
            <v>037</v>
          </cell>
          <cell r="B108" t="str">
            <v>Carrizozo Municipal Schools</v>
          </cell>
          <cell r="C108" t="str">
            <v>P.O. Box 99</v>
          </cell>
          <cell r="D108" t="str">
            <v>Carrizozo</v>
          </cell>
          <cell r="E108" t="str">
            <v>NM</v>
          </cell>
          <cell r="F108">
            <v>88301</v>
          </cell>
          <cell r="G108" t="str">
            <v>(575) 648-2348</v>
          </cell>
          <cell r="H108" t="str">
            <v>(575) 648-2216</v>
          </cell>
          <cell r="I108" t="str">
            <v>Mr.</v>
          </cell>
          <cell r="J108" t="str">
            <v>Rick</v>
          </cell>
          <cell r="K108" t="str">
            <v>Lindblad</v>
          </cell>
          <cell r="L108" t="str">
            <v>Superintendent</v>
          </cell>
          <cell r="M108" t="str">
            <v>rick.lindblad@carrizozogrizzlies.org</v>
          </cell>
          <cell r="N108" t="str">
            <v>(575) 648-2346, ext. 101</v>
          </cell>
          <cell r="O108" t="str">
            <v>Ms.</v>
          </cell>
          <cell r="P108" t="str">
            <v>Elizabeth    </v>
          </cell>
          <cell r="Q108" t="str">
            <v>Montoya</v>
          </cell>
          <cell r="R108" t="str">
            <v>Business Manager</v>
          </cell>
        </row>
        <row r="109">
          <cell r="A109" t="str">
            <v>067</v>
          </cell>
          <cell r="B109" t="str">
            <v>Central Consolidated Schools</v>
          </cell>
          <cell r="C109" t="str">
            <v>P.O. Box 1199</v>
          </cell>
          <cell r="D109" t="str">
            <v>Shiprock</v>
          </cell>
          <cell r="E109" t="str">
            <v>NM</v>
          </cell>
          <cell r="F109">
            <v>87420</v>
          </cell>
          <cell r="G109" t="str">
            <v>(505) 368-4984</v>
          </cell>
          <cell r="H109" t="str">
            <v>(505) 368-5232</v>
          </cell>
          <cell r="I109" t="str">
            <v>Mr.</v>
          </cell>
          <cell r="J109" t="str">
            <v>Donald</v>
          </cell>
          <cell r="K109" t="str">
            <v>Levinski</v>
          </cell>
          <cell r="L109" t="str">
            <v>Superintendent</v>
          </cell>
          <cell r="M109" t="str">
            <v>levid@centralschools.org</v>
          </cell>
          <cell r="N109" t="str">
            <v>(505) 368-4984</v>
          </cell>
          <cell r="O109" t="str">
            <v>Dr.</v>
          </cell>
          <cell r="P109" t="str">
            <v>Andrea</v>
          </cell>
          <cell r="Q109" t="str">
            <v>Tasan</v>
          </cell>
          <cell r="R109" t="str">
            <v>Director of Finance</v>
          </cell>
        </row>
        <row r="110">
          <cell r="A110" t="str">
            <v>053</v>
          </cell>
          <cell r="B110" t="str">
            <v>Chama Valley Independent School</v>
          </cell>
          <cell r="C110" t="str">
            <v>Post Office Drawer 10</v>
          </cell>
          <cell r="D110" t="str">
            <v>Tierra Amarilla</v>
          </cell>
          <cell r="E110" t="str">
            <v>NM</v>
          </cell>
          <cell r="F110">
            <v>87575</v>
          </cell>
          <cell r="G110" t="str">
            <v>(575) 588-7285</v>
          </cell>
          <cell r="H110" t="str">
            <v>(575) 588-7860</v>
          </cell>
          <cell r="I110" t="str">
            <v>Mr.</v>
          </cell>
          <cell r="J110" t="str">
            <v>Anthony</v>
          </cell>
          <cell r="K110" t="str">
            <v>Casados</v>
          </cell>
          <cell r="L110" t="str">
            <v>Superintendent</v>
          </cell>
          <cell r="M110" t="str">
            <v>acasados@chamaschools.org</v>
          </cell>
          <cell r="N110" t="str">
            <v>(575) 588-7285</v>
          </cell>
          <cell r="O110" t="str">
            <v>Ms.</v>
          </cell>
          <cell r="P110" t="str">
            <v>Danette</v>
          </cell>
          <cell r="Q110" t="str">
            <v>Garcia</v>
          </cell>
          <cell r="R110" t="str">
            <v>Business Manager</v>
          </cell>
        </row>
        <row r="111">
          <cell r="A111" t="str">
            <v>008</v>
          </cell>
          <cell r="B111" t="str">
            <v>Cimarron Municipal Schools</v>
          </cell>
          <cell r="C111" t="str">
            <v>125 N. Collison Ave.</v>
          </cell>
          <cell r="D111" t="str">
            <v>Cimarron</v>
          </cell>
          <cell r="E111" t="str">
            <v>NM</v>
          </cell>
          <cell r="F111">
            <v>87714</v>
          </cell>
          <cell r="G111" t="str">
            <v>(575) 376-2445</v>
          </cell>
          <cell r="H111" t="str">
            <v>(575) 376-2442</v>
          </cell>
          <cell r="I111" t="str">
            <v>Mr.</v>
          </cell>
          <cell r="J111" t="str">
            <v>Adan</v>
          </cell>
          <cell r="K111" t="str">
            <v>Estrada</v>
          </cell>
          <cell r="L111" t="str">
            <v>Superintendent</v>
          </cell>
          <cell r="M111" t="str">
            <v>aestrada@cimarronschools.org</v>
          </cell>
          <cell r="N111" t="str">
            <v>(575) 376-2445, ext. 104</v>
          </cell>
          <cell r="O111" t="str">
            <v>Ms.</v>
          </cell>
          <cell r="P111" t="str">
            <v>Lawana</v>
          </cell>
          <cell r="Q111" t="str">
            <v>Whitten</v>
          </cell>
          <cell r="R111" t="str">
            <v>Business Manager</v>
          </cell>
        </row>
        <row r="112">
          <cell r="A112" t="str">
            <v>084</v>
          </cell>
          <cell r="B112" t="str">
            <v>Clayton Municipal Schools</v>
          </cell>
          <cell r="C112" t="str">
            <v>323 South Fifth Street</v>
          </cell>
          <cell r="D112" t="str">
            <v>Clayton</v>
          </cell>
          <cell r="E112" t="str">
            <v>NM</v>
          </cell>
          <cell r="F112">
            <v>88415</v>
          </cell>
          <cell r="G112" t="str">
            <v>(575) 374-9611</v>
          </cell>
          <cell r="H112" t="str">
            <v>(575) 374-9881</v>
          </cell>
          <cell r="I112" t="str">
            <v>Dr.</v>
          </cell>
          <cell r="J112" t="str">
            <v>Nelda</v>
          </cell>
          <cell r="K112" t="str">
            <v>Isaacs</v>
          </cell>
          <cell r="L112" t="str">
            <v>Superintendent</v>
          </cell>
          <cell r="M112" t="str">
            <v>nelda.isaacs@claytonschools.us</v>
          </cell>
          <cell r="N112" t="str">
            <v>(575) 374-9611</v>
          </cell>
          <cell r="O112" t="str">
            <v>Ms.</v>
          </cell>
          <cell r="P112" t="str">
            <v>Erlene</v>
          </cell>
          <cell r="Q112" t="str">
            <v>Bradley</v>
          </cell>
          <cell r="R112" t="str">
            <v>Business Manager</v>
          </cell>
        </row>
        <row r="113">
          <cell r="A113" t="str">
            <v>048</v>
          </cell>
          <cell r="B113" t="str">
            <v>Cloudcroft Municipal Schools</v>
          </cell>
          <cell r="C113" t="str">
            <v>P.O. Box 198</v>
          </cell>
          <cell r="D113" t="str">
            <v>Cloudcroft</v>
          </cell>
          <cell r="E113" t="str">
            <v>NM</v>
          </cell>
          <cell r="F113">
            <v>88317</v>
          </cell>
          <cell r="G113" t="str">
            <v>(575) 601-4416</v>
          </cell>
          <cell r="H113" t="str">
            <v>1-(866) 235-1668</v>
          </cell>
          <cell r="I113" t="str">
            <v>Mr.</v>
          </cell>
          <cell r="J113" t="str">
            <v>Travis</v>
          </cell>
          <cell r="K113" t="str">
            <v>Dempsey</v>
          </cell>
          <cell r="L113" t="str">
            <v>Superintendent</v>
          </cell>
          <cell r="M113" t="str">
            <v>tdempsey@cmsbears.org</v>
          </cell>
          <cell r="N113" t="str">
            <v>(575) 601-4416, ext. 177</v>
          </cell>
          <cell r="O113" t="str">
            <v>Ms.</v>
          </cell>
          <cell r="P113" t="str">
            <v>Sharlotte</v>
          </cell>
          <cell r="Q113" t="str">
            <v>Dees</v>
          </cell>
          <cell r="R113" t="str">
            <v>Business Manager</v>
          </cell>
        </row>
        <row r="114">
          <cell r="A114" t="str">
            <v>012</v>
          </cell>
          <cell r="B114" t="str">
            <v>Clovis Municipal Schools</v>
          </cell>
          <cell r="C114" t="str">
            <v>P.O. Box 19000</v>
          </cell>
          <cell r="D114" t="str">
            <v>Clovis</v>
          </cell>
          <cell r="E114" t="str">
            <v>NM</v>
          </cell>
          <cell r="F114">
            <v>88101</v>
          </cell>
          <cell r="G114" t="str">
            <v>(575) 769-4300</v>
          </cell>
          <cell r="H114" t="str">
            <v>(575) 769-4333</v>
          </cell>
          <cell r="I114" t="str">
            <v>Mr.</v>
          </cell>
          <cell r="J114" t="str">
            <v>Terry</v>
          </cell>
          <cell r="K114" t="str">
            <v>Myers</v>
          </cell>
          <cell r="L114" t="str">
            <v>Superintendent</v>
          </cell>
          <cell r="M114" t="str">
            <v>terry.myers@clovis-schools.org</v>
          </cell>
          <cell r="N114" t="str">
            <v>(575) 769-4320</v>
          </cell>
          <cell r="O114" t="str">
            <v>Ms.</v>
          </cell>
          <cell r="P114" t="str">
            <v>Shawna</v>
          </cell>
          <cell r="Q114" t="str">
            <v>Russell</v>
          </cell>
          <cell r="R114" t="str">
            <v>Business Manager</v>
          </cell>
        </row>
        <row r="115">
          <cell r="A115" t="str">
            <v>024</v>
          </cell>
          <cell r="B115" t="str">
            <v>Cobre Consolidated Schools</v>
          </cell>
          <cell r="C115" t="str">
            <v>P.O. Box 1000</v>
          </cell>
          <cell r="D115" t="str">
            <v>Bayard</v>
          </cell>
          <cell r="E115" t="str">
            <v>NM</v>
          </cell>
          <cell r="F115">
            <v>88023</v>
          </cell>
          <cell r="G115" t="str">
            <v>(575) 537-4010</v>
          </cell>
          <cell r="H115" t="str">
            <v>(575) 537-5455</v>
          </cell>
          <cell r="I115" t="str">
            <v>Mr.</v>
          </cell>
          <cell r="J115" t="str">
            <v>Robert</v>
          </cell>
          <cell r="K115" t="str">
            <v>Mendoza</v>
          </cell>
          <cell r="L115" t="str">
            <v>Superintendent</v>
          </cell>
          <cell r="M115" t="str">
            <v>rmendoza@cobre.k12.nm.us</v>
          </cell>
          <cell r="N115" t="str">
            <v>(575) 537-4011</v>
          </cell>
          <cell r="O115" t="str">
            <v>Mr.</v>
          </cell>
          <cell r="P115" t="str">
            <v>Frank</v>
          </cell>
          <cell r="Q115" t="str">
            <v>Ryan</v>
          </cell>
          <cell r="R115" t="str">
            <v>Finance Director</v>
          </cell>
        </row>
        <row r="116">
          <cell r="A116" t="str">
            <v>038</v>
          </cell>
          <cell r="B116" t="str">
            <v>Corona Public Schools</v>
          </cell>
          <cell r="C116" t="str">
            <v>P.O. Box 258</v>
          </cell>
          <cell r="D116" t="str">
            <v>Corona</v>
          </cell>
          <cell r="E116" t="str">
            <v>NM</v>
          </cell>
          <cell r="F116">
            <v>88318</v>
          </cell>
          <cell r="G116" t="str">
            <v>(575) 849-1911</v>
          </cell>
          <cell r="H116" t="str">
            <v>(575) 849-2026</v>
          </cell>
          <cell r="I116" t="str">
            <v>Mr.</v>
          </cell>
          <cell r="J116" t="str">
            <v>Travis</v>
          </cell>
          <cell r="K116" t="str">
            <v>Lightfoot</v>
          </cell>
          <cell r="L116" t="str">
            <v>Superintendent</v>
          </cell>
          <cell r="M116" t="str">
            <v>travis.lightfoot@cpscardinals.org</v>
          </cell>
          <cell r="N116" t="str">
            <v>(575) 849-1911</v>
          </cell>
          <cell r="O116" t="str">
            <v>Ms.</v>
          </cell>
          <cell r="P116" t="str">
            <v>Barbara</v>
          </cell>
          <cell r="Q116" t="str">
            <v>Sultemeier</v>
          </cell>
          <cell r="R116" t="str">
            <v>Business Manager</v>
          </cell>
        </row>
        <row r="117">
          <cell r="A117" t="str">
            <v>062</v>
          </cell>
          <cell r="B117" t="str">
            <v>Cuba Independent Schools</v>
          </cell>
          <cell r="C117" t="str">
            <v>P.O. Box 70</v>
          </cell>
          <cell r="D117" t="str">
            <v>Cuba</v>
          </cell>
          <cell r="E117" t="str">
            <v>NM</v>
          </cell>
          <cell r="F117">
            <v>87013</v>
          </cell>
          <cell r="G117" t="str">
            <v>(575) 289-3211</v>
          </cell>
          <cell r="H117" t="str">
            <v>(575) 289-3314</v>
          </cell>
          <cell r="I117" t="str">
            <v>Mr.</v>
          </cell>
          <cell r="J117" t="str">
            <v>Kirk</v>
          </cell>
          <cell r="K117" t="str">
            <v>Hartom</v>
          </cell>
          <cell r="L117" t="str">
            <v>Superintendent</v>
          </cell>
          <cell r="M117" t="str">
            <v>khartom@cuba.k12.nm.us</v>
          </cell>
          <cell r="N117" t="str">
            <v>(575) 289-3211, ext. 102</v>
          </cell>
          <cell r="O117" t="str">
            <v>Ms.</v>
          </cell>
          <cell r="P117" t="str">
            <v>Rhiannon </v>
          </cell>
          <cell r="Q117" t="str">
            <v>Chavez</v>
          </cell>
          <cell r="R117" t="str">
            <v>Interim Business Manager</v>
          </cell>
        </row>
        <row r="118">
          <cell r="A118" t="str">
            <v>042</v>
          </cell>
          <cell r="B118" t="str">
            <v>Deming Public Schools</v>
          </cell>
          <cell r="C118" t="str">
            <v>1001 S. Diamond Ave.</v>
          </cell>
          <cell r="D118" t="str">
            <v>Deming</v>
          </cell>
          <cell r="E118" t="str">
            <v>NM</v>
          </cell>
          <cell r="F118">
            <v>88030</v>
          </cell>
          <cell r="G118" t="str">
            <v>(575) 546-8841</v>
          </cell>
          <cell r="H118" t="str">
            <v>(575) 546-8517</v>
          </cell>
          <cell r="I118" t="str">
            <v>Ms.</v>
          </cell>
          <cell r="J118" t="str">
            <v>Harvielee</v>
          </cell>
          <cell r="K118" t="str">
            <v>Moore</v>
          </cell>
          <cell r="L118" t="str">
            <v>Superintendent</v>
          </cell>
          <cell r="M118" t="str">
            <v>harvielee.moore@demingps.org</v>
          </cell>
          <cell r="N118" t="str">
            <v>(575) 546-8841, ext. 2020</v>
          </cell>
          <cell r="O118" t="str">
            <v>Mr.</v>
          </cell>
          <cell r="P118" t="str">
            <v>Ted</v>
          </cell>
          <cell r="Q118" t="str">
            <v>Burr</v>
          </cell>
          <cell r="R118" t="str">
            <v>Associate Superintendent of Finance</v>
          </cell>
        </row>
        <row r="119">
          <cell r="A119" t="str">
            <v>085</v>
          </cell>
          <cell r="B119" t="str">
            <v>Des Moines Municipal Schools</v>
          </cell>
          <cell r="C119" t="str">
            <v>P.O. Box 387</v>
          </cell>
          <cell r="D119" t="str">
            <v>Des Moines</v>
          </cell>
          <cell r="E119" t="str">
            <v>NM</v>
          </cell>
          <cell r="F119">
            <v>88418</v>
          </cell>
          <cell r="G119" t="str">
            <v>(575) 278-2611</v>
          </cell>
          <cell r="H119" t="str">
            <v>(575) 278-2617</v>
          </cell>
          <cell r="I119" t="str">
            <v>Ms.</v>
          </cell>
          <cell r="J119" t="str">
            <v>Stacy</v>
          </cell>
          <cell r="K119" t="str">
            <v>Diller</v>
          </cell>
          <cell r="L119" t="str">
            <v>Superintendent</v>
          </cell>
          <cell r="M119" t="str">
            <v>sdillerdms@bacavalley.com</v>
          </cell>
          <cell r="N119" t="str">
            <v>(575) 278-2611</v>
          </cell>
          <cell r="O119" t="str">
            <v>Ms.</v>
          </cell>
          <cell r="P119" t="str">
            <v>Terri</v>
          </cell>
          <cell r="Q119" t="str">
            <v>Trujillo</v>
          </cell>
          <cell r="R119" t="str">
            <v>Business Manager</v>
          </cell>
        </row>
        <row r="120">
          <cell r="A120" t="str">
            <v>006</v>
          </cell>
          <cell r="B120" t="str">
            <v>Dexter Consolidated Schools</v>
          </cell>
          <cell r="C120" t="str">
            <v>P.O. Box 159</v>
          </cell>
          <cell r="D120" t="str">
            <v>Dexter</v>
          </cell>
          <cell r="E120" t="str">
            <v>NM</v>
          </cell>
          <cell r="F120">
            <v>88230</v>
          </cell>
          <cell r="G120" t="str">
            <v>(575) 734-5420</v>
          </cell>
          <cell r="H120" t="str">
            <v>(575) 734-6813</v>
          </cell>
          <cell r="I120" t="str">
            <v>Ms.</v>
          </cell>
          <cell r="J120" t="str">
            <v>Lesa</v>
          </cell>
          <cell r="K120" t="str">
            <v>Dodd</v>
          </cell>
          <cell r="L120" t="str">
            <v>Superintendent</v>
          </cell>
          <cell r="M120" t="str">
            <v>superintendent@dexterdemons.org</v>
          </cell>
          <cell r="N120" t="str">
            <v>(575) 734-5420, ext. 319</v>
          </cell>
          <cell r="O120" t="str">
            <v>Ms.</v>
          </cell>
          <cell r="P120" t="str">
            <v>Jeannie</v>
          </cell>
          <cell r="Q120" t="str">
            <v>Harris</v>
          </cell>
          <cell r="R120" t="str">
            <v>Business Manager</v>
          </cell>
        </row>
        <row r="121">
          <cell r="A121" t="str">
            <v>060</v>
          </cell>
          <cell r="B121" t="str">
            <v>Dora Consolidated Schools</v>
          </cell>
          <cell r="C121" t="str">
            <v>P.O. Box 327</v>
          </cell>
          <cell r="D121" t="str">
            <v>Dora</v>
          </cell>
          <cell r="E121" t="str">
            <v>NM</v>
          </cell>
          <cell r="F121">
            <v>88115</v>
          </cell>
          <cell r="G121" t="str">
            <v>(575) 477-2211</v>
          </cell>
          <cell r="H121" t="str">
            <v>(575) 477-2464</v>
          </cell>
          <cell r="I121" t="str">
            <v>Mr.</v>
          </cell>
          <cell r="J121" t="str">
            <v>Steve </v>
          </cell>
          <cell r="K121" t="str">
            <v>Barron</v>
          </cell>
          <cell r="L121" t="str">
            <v>Superintendent</v>
          </cell>
          <cell r="M121" t="str">
            <v>sbarron@doraschools.com</v>
          </cell>
          <cell r="N121" t="str">
            <v>(575) 477-2211</v>
          </cell>
          <cell r="O121" t="str">
            <v>Ms.</v>
          </cell>
          <cell r="P121" t="str">
            <v>Roberta</v>
          </cell>
          <cell r="Q121" t="str">
            <v>Trujillo</v>
          </cell>
          <cell r="R121" t="str">
            <v>Business Manager</v>
          </cell>
        </row>
        <row r="122">
          <cell r="A122" t="str">
            <v>054</v>
          </cell>
          <cell r="B122" t="str">
            <v>Dulce Independent Schools</v>
          </cell>
          <cell r="C122" t="str">
            <v>P.O. Box 547</v>
          </cell>
          <cell r="D122" t="str">
            <v>Dulce</v>
          </cell>
          <cell r="E122" t="str">
            <v>NM</v>
          </cell>
          <cell r="F122">
            <v>87528</v>
          </cell>
          <cell r="G122" t="str">
            <v>(575) 759-3225</v>
          </cell>
          <cell r="H122" t="str">
            <v>(575) 759-3533</v>
          </cell>
          <cell r="I122" t="str">
            <v>Mr.</v>
          </cell>
          <cell r="J122" t="str">
            <v>James</v>
          </cell>
          <cell r="K122" t="str">
            <v>Lesher</v>
          </cell>
          <cell r="L122" t="str">
            <v>Superintendent</v>
          </cell>
          <cell r="M122" t="str">
            <v>jlesher@dulceschools.com</v>
          </cell>
          <cell r="N122" t="str">
            <v>(575) 759-2904</v>
          </cell>
          <cell r="O122" t="str">
            <v>Ms.</v>
          </cell>
          <cell r="P122" t="str">
            <v>Naomi</v>
          </cell>
          <cell r="Q122" t="str">
            <v>Vicenti</v>
          </cell>
          <cell r="R122" t="str">
            <v>Business Manager</v>
          </cell>
        </row>
        <row r="123">
          <cell r="A123" t="str">
            <v>058</v>
          </cell>
          <cell r="B123" t="str">
            <v>Elida Municipal Schools</v>
          </cell>
          <cell r="C123" t="str">
            <v>Box 8</v>
          </cell>
          <cell r="D123" t="str">
            <v>Elida</v>
          </cell>
          <cell r="E123" t="str">
            <v>NM</v>
          </cell>
          <cell r="F123">
            <v>88116</v>
          </cell>
          <cell r="G123" t="str">
            <v>(575) 274-6211</v>
          </cell>
          <cell r="H123" t="str">
            <v>(575) 274-6213</v>
          </cell>
          <cell r="I123" t="str">
            <v>Mr.</v>
          </cell>
          <cell r="J123" t="str">
            <v>Jim</v>
          </cell>
          <cell r="K123" t="str">
            <v>Daugherty</v>
          </cell>
          <cell r="L123" t="str">
            <v>Superintendent</v>
          </cell>
          <cell r="M123" t="str">
            <v>jdaugherty@elidaschools.net</v>
          </cell>
          <cell r="N123" t="str">
            <v>(575) 274-6211</v>
          </cell>
          <cell r="O123" t="str">
            <v>Ms.</v>
          </cell>
          <cell r="P123" t="str">
            <v>Susan</v>
          </cell>
          <cell r="Q123" t="str">
            <v>Lambirth</v>
          </cell>
          <cell r="R123" t="str">
            <v>Business Manager</v>
          </cell>
        </row>
        <row r="124">
          <cell r="A124" t="str">
            <v>055</v>
          </cell>
          <cell r="B124" t="str">
            <v>Española Public Schools</v>
          </cell>
          <cell r="C124" t="str">
            <v>714 Calle Don Diego</v>
          </cell>
          <cell r="D124" t="str">
            <v>Espanola</v>
          </cell>
          <cell r="E124" t="str">
            <v>NM</v>
          </cell>
          <cell r="F124">
            <v>87532</v>
          </cell>
          <cell r="G124" t="str">
            <v>(505) 753-2254</v>
          </cell>
          <cell r="H124" t="str">
            <v>(505) 753-2321</v>
          </cell>
          <cell r="I124" t="str">
            <v>Dr.</v>
          </cell>
          <cell r="J124" t="str">
            <v>Daniel</v>
          </cell>
          <cell r="K124" t="str">
            <v>Trujillo</v>
          </cell>
          <cell r="L124" t="str">
            <v>Superintendent</v>
          </cell>
          <cell r="M124" t="str">
            <v>danny.trujillo@k12espanola.org</v>
          </cell>
          <cell r="N124" t="str">
            <v>(505) 367-3303</v>
          </cell>
          <cell r="O124" t="str">
            <v>Ms.</v>
          </cell>
          <cell r="P124" t="str">
            <v>Jeannette</v>
          </cell>
          <cell r="Q124" t="str">
            <v>Trujillo</v>
          </cell>
          <cell r="R124" t="str">
            <v>Finance Director</v>
          </cell>
        </row>
        <row r="125">
          <cell r="A125" t="str">
            <v>080</v>
          </cell>
          <cell r="B125" t="str">
            <v>Estancia Municipal Schools</v>
          </cell>
          <cell r="C125" t="str">
            <v>P.O. Box 68</v>
          </cell>
          <cell r="D125" t="str">
            <v>Estancia</v>
          </cell>
          <cell r="E125" t="str">
            <v>NM</v>
          </cell>
          <cell r="F125">
            <v>87016</v>
          </cell>
          <cell r="G125" t="str">
            <v>(505) 384-2001</v>
          </cell>
          <cell r="H125" t="str">
            <v>(505) 384-2015</v>
          </cell>
          <cell r="I125" t="str">
            <v>Mr.</v>
          </cell>
          <cell r="J125" t="str">
            <v>Audie </v>
          </cell>
          <cell r="K125" t="str">
            <v>Brown</v>
          </cell>
          <cell r="L125" t="str">
            <v>Superintendent</v>
          </cell>
          <cell r="M125" t="str">
            <v>audie.brown@estancia.k12.nm.us</v>
          </cell>
          <cell r="N125" t="str">
            <v>(505) 384-2006</v>
          </cell>
          <cell r="O125" t="str">
            <v>Ms.</v>
          </cell>
          <cell r="P125" t="str">
            <v>Carol</v>
          </cell>
          <cell r="Q125" t="str">
            <v>Gonzales</v>
          </cell>
          <cell r="R125" t="str">
            <v>Business Manager</v>
          </cell>
        </row>
        <row r="126">
          <cell r="A126" t="str">
            <v>032</v>
          </cell>
          <cell r="B126" t="str">
            <v>Eunice Public Schools</v>
          </cell>
          <cell r="C126" t="str">
            <v>P.O. Box 129</v>
          </cell>
          <cell r="D126" t="str">
            <v>Eunice</v>
          </cell>
          <cell r="E126" t="str">
            <v>NM</v>
          </cell>
          <cell r="F126">
            <v>88231</v>
          </cell>
          <cell r="G126" t="str">
            <v>(575) 394-2524</v>
          </cell>
          <cell r="H126" t="str">
            <v>(575) 394-3006</v>
          </cell>
          <cell r="I126" t="str">
            <v>Mr.</v>
          </cell>
          <cell r="J126" t="str">
            <v>Dwain</v>
          </cell>
          <cell r="K126" t="str">
            <v>Haynes</v>
          </cell>
          <cell r="L126" t="str">
            <v>Superintendent</v>
          </cell>
          <cell r="M126" t="str">
            <v>dhaynes@eunice.org</v>
          </cell>
          <cell r="N126" t="str">
            <v>(575) 394-2524</v>
          </cell>
          <cell r="O126" t="str">
            <v>Ms.</v>
          </cell>
          <cell r="P126" t="str">
            <v>Cynthia</v>
          </cell>
          <cell r="Q126" t="str">
            <v>Sims</v>
          </cell>
          <cell r="R126" t="str">
            <v>Business Manager</v>
          </cell>
        </row>
        <row r="127">
          <cell r="A127" t="str">
            <v>065</v>
          </cell>
          <cell r="B127" t="str">
            <v>Farmington Municipal Schools</v>
          </cell>
          <cell r="C127" t="str">
            <v>2001 N. Dustin</v>
          </cell>
          <cell r="D127" t="str">
            <v>Farmington</v>
          </cell>
          <cell r="E127" t="str">
            <v>NM</v>
          </cell>
          <cell r="F127">
            <v>87401</v>
          </cell>
          <cell r="G127" t="str">
            <v>(505) 324-9840</v>
          </cell>
          <cell r="H127" t="str">
            <v>(505) 599-8864</v>
          </cell>
          <cell r="I127" t="str">
            <v>Ms.</v>
          </cell>
          <cell r="J127" t="str">
            <v>Janel</v>
          </cell>
          <cell r="K127" t="str">
            <v>Ryan</v>
          </cell>
          <cell r="L127" t="str">
            <v>Superintendent</v>
          </cell>
          <cell r="M127" t="str">
            <v>jryan@fms.k12.nm.us</v>
          </cell>
          <cell r="N127" t="str">
            <v>(505) 324-9840, ext. 1503</v>
          </cell>
          <cell r="O127" t="str">
            <v>Mr.</v>
          </cell>
          <cell r="P127" t="str">
            <v>Randy</v>
          </cell>
          <cell r="Q127" t="str">
            <v>Bondow</v>
          </cell>
          <cell r="R127" t="str">
            <v>Assistant Superintendent of Finance</v>
          </cell>
        </row>
        <row r="128">
          <cell r="A128" t="str">
            <v>059</v>
          </cell>
          <cell r="B128" t="str">
            <v>Floyd Municipal Schools</v>
          </cell>
          <cell r="C128" t="str">
            <v>P.O. Box 65</v>
          </cell>
          <cell r="D128" t="str">
            <v>Floyd</v>
          </cell>
          <cell r="E128" t="str">
            <v>NM</v>
          </cell>
          <cell r="F128">
            <v>88118</v>
          </cell>
          <cell r="G128" t="str">
            <v>(575) 478-2211</v>
          </cell>
          <cell r="H128" t="str">
            <v>(575) 478-2277</v>
          </cell>
          <cell r="I128" t="str">
            <v>Mr.</v>
          </cell>
          <cell r="J128" t="str">
            <v>Paul </v>
          </cell>
          <cell r="K128" t="str">
            <v>Benoit</v>
          </cell>
          <cell r="L128" t="str">
            <v>Superintendent</v>
          </cell>
          <cell r="M128" t="str">
            <v>pbenoit@floydbroncos.com</v>
          </cell>
          <cell r="N128" t="str">
            <v>(575) 478-2211</v>
          </cell>
          <cell r="O128" t="str">
            <v>Ms.</v>
          </cell>
          <cell r="P128" t="str">
            <v>Margie</v>
          </cell>
          <cell r="Q128" t="str">
            <v>Plummer</v>
          </cell>
          <cell r="R128" t="str">
            <v>Business Manager</v>
          </cell>
        </row>
        <row r="129">
          <cell r="A129" t="str">
            <v>016</v>
          </cell>
          <cell r="B129" t="str">
            <v>Fort Sumner Municipal Schools</v>
          </cell>
          <cell r="C129" t="str">
            <v>P.O. Box 387</v>
          </cell>
          <cell r="D129" t="str">
            <v>Fort Sumner</v>
          </cell>
          <cell r="E129" t="str">
            <v>NM</v>
          </cell>
          <cell r="F129">
            <v>88119</v>
          </cell>
          <cell r="G129" t="str">
            <v>(575) 355-7734</v>
          </cell>
          <cell r="H129" t="str">
            <v>(575) 355-7716</v>
          </cell>
          <cell r="I129" t="str">
            <v>Mr.</v>
          </cell>
          <cell r="J129" t="str">
            <v>Nolan</v>
          </cell>
          <cell r="K129" t="str">
            <v>Correa</v>
          </cell>
          <cell r="L129" t="str">
            <v>Superintendent</v>
          </cell>
          <cell r="M129" t="str">
            <v>nc.ftsumner@gmail.com</v>
          </cell>
          <cell r="N129" t="str">
            <v>(575) 355-9611</v>
          </cell>
          <cell r="O129" t="str">
            <v>Ms.</v>
          </cell>
          <cell r="P129" t="str">
            <v>Betty</v>
          </cell>
          <cell r="Q129" t="str">
            <v>Mitchell</v>
          </cell>
          <cell r="R129" t="str">
            <v>Business Manager</v>
          </cell>
        </row>
        <row r="130">
          <cell r="A130" t="str">
            <v>019</v>
          </cell>
          <cell r="B130" t="str">
            <v>Gadsden Independent Schools</v>
          </cell>
          <cell r="C130" t="str">
            <v>P.O. Drawer 70</v>
          </cell>
          <cell r="D130" t="str">
            <v>Anthony</v>
          </cell>
          <cell r="E130" t="str">
            <v>NM</v>
          </cell>
          <cell r="F130">
            <v>88021</v>
          </cell>
          <cell r="G130" t="str">
            <v>(575) 882-6200</v>
          </cell>
          <cell r="H130" t="str">
            <v>(575) 882-6229</v>
          </cell>
          <cell r="I130" t="str">
            <v>Mr.</v>
          </cell>
          <cell r="J130" t="str">
            <v>Efren</v>
          </cell>
          <cell r="K130" t="str">
            <v>Yturralde</v>
          </cell>
          <cell r="L130" t="str">
            <v>Superintendent</v>
          </cell>
          <cell r="M130" t="str">
            <v>eyturralde@gisd.k12.nm.us</v>
          </cell>
          <cell r="N130" t="str">
            <v>(575) 882-6203</v>
          </cell>
          <cell r="O130" t="str">
            <v>Mr.</v>
          </cell>
          <cell r="P130" t="str">
            <v>Steven</v>
          </cell>
          <cell r="Q130" t="str">
            <v>Suggs</v>
          </cell>
          <cell r="R130" t="str">
            <v>Chief Financial Officer</v>
          </cell>
        </row>
        <row r="131">
          <cell r="A131" t="str">
            <v>043</v>
          </cell>
          <cell r="B131" t="str">
            <v>Gallup-McKinley County Schools</v>
          </cell>
          <cell r="C131" t="str">
            <v>P.O. Box 1318</v>
          </cell>
          <cell r="D131" t="str">
            <v>Gallup</v>
          </cell>
          <cell r="E131" t="str">
            <v>NM</v>
          </cell>
          <cell r="F131">
            <v>87305</v>
          </cell>
          <cell r="G131" t="str">
            <v>(505) 721-1000</v>
          </cell>
          <cell r="H131" t="str">
            <v>(505) 721-1199</v>
          </cell>
          <cell r="I131" t="str">
            <v>Mr.</v>
          </cell>
          <cell r="J131" t="str">
            <v>Frank</v>
          </cell>
          <cell r="K131" t="str">
            <v>Chiapetti</v>
          </cell>
          <cell r="L131" t="str">
            <v>Superintendent</v>
          </cell>
          <cell r="M131" t="str">
            <v>fchiapet@gmcs.k12.nm.us</v>
          </cell>
          <cell r="N131" t="str">
            <v>(505) 721-1188</v>
          </cell>
          <cell r="O131" t="str">
            <v>Ms.</v>
          </cell>
          <cell r="P131" t="str">
            <v>Kim    </v>
          </cell>
          <cell r="Q131" t="str">
            <v>Brown</v>
          </cell>
          <cell r="R131" t="str">
            <v>Business Manager</v>
          </cell>
        </row>
        <row r="132">
          <cell r="A132" t="str">
            <v>015</v>
          </cell>
          <cell r="B132" t="str">
            <v>Grady Municipal Schools</v>
          </cell>
          <cell r="C132" t="str">
            <v>P.O. Box 71</v>
          </cell>
          <cell r="D132" t="str">
            <v>Grady</v>
          </cell>
          <cell r="E132" t="str">
            <v>NM</v>
          </cell>
          <cell r="F132">
            <v>88120</v>
          </cell>
          <cell r="G132" t="str">
            <v>(575) 357-2192</v>
          </cell>
          <cell r="H132" t="str">
            <v>(575) 357-2000</v>
          </cell>
          <cell r="I132" t="str">
            <v>Mr.</v>
          </cell>
          <cell r="J132" t="str">
            <v>Ted</v>
          </cell>
          <cell r="K132" t="str">
            <v>Trice</v>
          </cell>
          <cell r="L132" t="str">
            <v>Superintendent</v>
          </cell>
          <cell r="M132" t="str">
            <v>ttrice@gradyschool.com</v>
          </cell>
          <cell r="N132" t="str">
            <v>(575) 357-2192</v>
          </cell>
          <cell r="O132" t="str">
            <v>Ms.</v>
          </cell>
          <cell r="P132" t="str">
            <v>Karla</v>
          </cell>
          <cell r="Q132" t="str">
            <v>Malone</v>
          </cell>
          <cell r="R132" t="str">
            <v>Business Manager</v>
          </cell>
        </row>
        <row r="133">
          <cell r="A133" t="str">
            <v>088</v>
          </cell>
          <cell r="B133" t="str">
            <v>Grants/Cibola County Schools</v>
          </cell>
          <cell r="C133" t="str">
            <v>P.O. Box 8</v>
          </cell>
          <cell r="D133" t="str">
            <v>Grants</v>
          </cell>
          <cell r="E133" t="str">
            <v>NM</v>
          </cell>
          <cell r="F133">
            <v>87020</v>
          </cell>
          <cell r="G133" t="str">
            <v>(505) 285-2600</v>
          </cell>
          <cell r="H133" t="str">
            <v>(505) 285-2628</v>
          </cell>
          <cell r="I133" t="str">
            <v>Dr.</v>
          </cell>
          <cell r="J133" t="str">
            <v>Marc</v>
          </cell>
          <cell r="K133" t="str">
            <v>Space</v>
          </cell>
          <cell r="L133" t="str">
            <v>Superintendent</v>
          </cell>
          <cell r="M133" t="str">
            <v>mspace@gccs.cc</v>
          </cell>
          <cell r="N133" t="str">
            <v>(505) 285-2650</v>
          </cell>
          <cell r="O133" t="str">
            <v>Ms.</v>
          </cell>
          <cell r="P133" t="str">
            <v>Ann Marie</v>
          </cell>
          <cell r="Q133" t="str">
            <v>Gallegos</v>
          </cell>
          <cell r="R133" t="str">
            <v>Finance Director</v>
          </cell>
        </row>
        <row r="134">
          <cell r="A134" t="str">
            <v>005</v>
          </cell>
          <cell r="B134" t="str">
            <v>Hagerman Municipal Schools</v>
          </cell>
          <cell r="C134" t="str">
            <v>P.O. Drawer B</v>
          </cell>
          <cell r="D134" t="str">
            <v>Hagerman</v>
          </cell>
          <cell r="E134" t="str">
            <v>NM</v>
          </cell>
          <cell r="F134">
            <v>88232</v>
          </cell>
          <cell r="G134" t="str">
            <v>(575) 752-3254</v>
          </cell>
          <cell r="H134" t="str">
            <v>(575) 752-3255</v>
          </cell>
          <cell r="I134" t="str">
            <v>Mr.</v>
          </cell>
          <cell r="J134" t="str">
            <v>Ricky</v>
          </cell>
          <cell r="K134" t="str">
            <v>Williams</v>
          </cell>
          <cell r="L134" t="str">
            <v>Superintendent</v>
          </cell>
          <cell r="M134" t="str">
            <v>rwilliams@bobcat.net</v>
          </cell>
          <cell r="N134" t="str">
            <v>(575) 752-3254</v>
          </cell>
          <cell r="O134" t="str">
            <v>Ms.</v>
          </cell>
          <cell r="P134" t="str">
            <v>Cherryl</v>
          </cell>
          <cell r="Q134" t="str">
            <v>Andrews</v>
          </cell>
          <cell r="R134" t="str">
            <v>Business Manager</v>
          </cell>
        </row>
        <row r="135">
          <cell r="A135" t="str">
            <v>018</v>
          </cell>
          <cell r="B135" t="str">
            <v>Hatch Valley Public Schools</v>
          </cell>
          <cell r="C135" t="str">
            <v>P.O. Box 790</v>
          </cell>
          <cell r="D135" t="str">
            <v>Hatch</v>
          </cell>
          <cell r="E135" t="str">
            <v>NM</v>
          </cell>
          <cell r="F135">
            <v>87937</v>
          </cell>
          <cell r="G135" t="str">
            <v>(575) 267-8200</v>
          </cell>
          <cell r="H135" t="str">
            <v>(575) 267-8204</v>
          </cell>
          <cell r="I135" t="str">
            <v>Ms.</v>
          </cell>
          <cell r="J135" t="str">
            <v>Linda</v>
          </cell>
          <cell r="K135" t="str">
            <v>Hale</v>
          </cell>
          <cell r="L135" t="str">
            <v>Superintendent</v>
          </cell>
          <cell r="M135" t="str">
            <v>lhale@hatchschools.net</v>
          </cell>
          <cell r="N135" t="str">
            <v>(575) 267-8226</v>
          </cell>
          <cell r="O135" t="str">
            <v>Ms.</v>
          </cell>
          <cell r="P135" t="str">
            <v>Julie </v>
          </cell>
          <cell r="Q135" t="str">
            <v>Crespy</v>
          </cell>
          <cell r="R135" t="str">
            <v>Business Manager</v>
          </cell>
        </row>
        <row r="136">
          <cell r="A136" t="str">
            <v>033</v>
          </cell>
          <cell r="B136" t="str">
            <v>Hobbs Municipal Schools</v>
          </cell>
          <cell r="C136" t="str">
            <v>P.O. Box 1030</v>
          </cell>
          <cell r="D136" t="str">
            <v>Hobbs</v>
          </cell>
          <cell r="E136" t="str">
            <v>NM</v>
          </cell>
          <cell r="F136">
            <v>88241</v>
          </cell>
          <cell r="G136" t="str">
            <v>(575) 433-0100</v>
          </cell>
          <cell r="H136" t="str">
            <v>(575) 433-0142</v>
          </cell>
          <cell r="I136" t="str">
            <v>Mr.</v>
          </cell>
          <cell r="J136" t="str">
            <v>T. J.</v>
          </cell>
          <cell r="K136" t="str">
            <v>Parks</v>
          </cell>
          <cell r="L136" t="str">
            <v>Superintendent</v>
          </cell>
          <cell r="M136" t="str">
            <v>parkstj@hobbsschools.net</v>
          </cell>
          <cell r="N136" t="str">
            <v>(575) 433-0100</v>
          </cell>
          <cell r="O136" t="str">
            <v>Ms.</v>
          </cell>
          <cell r="P136" t="str">
            <v>Kerri</v>
          </cell>
          <cell r="Q136" t="str">
            <v>Gray</v>
          </cell>
          <cell r="R136" t="str">
            <v>Finance Director/Business Manager</v>
          </cell>
        </row>
        <row r="137">
          <cell r="A137" t="str">
            <v>039</v>
          </cell>
          <cell r="B137" t="str">
            <v>Hondo Valley Public Schools</v>
          </cell>
          <cell r="C137" t="str">
            <v>P.O. Box 55</v>
          </cell>
          <cell r="D137" t="str">
            <v>Hondo</v>
          </cell>
          <cell r="E137" t="str">
            <v>NM</v>
          </cell>
          <cell r="F137">
            <v>88336</v>
          </cell>
          <cell r="G137" t="str">
            <v>(575) 653-4411</v>
          </cell>
          <cell r="H137" t="str">
            <v>(575) 653-4414</v>
          </cell>
          <cell r="I137" t="str">
            <v>Ms.</v>
          </cell>
          <cell r="J137" t="str">
            <v>Andrea</v>
          </cell>
          <cell r="K137" t="str">
            <v>Nieto</v>
          </cell>
          <cell r="L137" t="str">
            <v>Superintendent</v>
          </cell>
          <cell r="M137" t="str">
            <v>andrea.nieto@hondoeagles.org</v>
          </cell>
          <cell r="N137" t="str">
            <v>(575) 653-4411</v>
          </cell>
          <cell r="O137" t="str">
            <v>Ms.</v>
          </cell>
          <cell r="P137" t="str">
            <v>Mary</v>
          </cell>
          <cell r="Q137" t="str">
            <v>Prudencio</v>
          </cell>
          <cell r="R137" t="str">
            <v>Business Manager</v>
          </cell>
        </row>
        <row r="138">
          <cell r="A138" t="str">
            <v>050</v>
          </cell>
          <cell r="B138" t="str">
            <v>House Municipal School</v>
          </cell>
          <cell r="C138" t="str">
            <v>P.O. Box 673</v>
          </cell>
          <cell r="D138" t="str">
            <v>House</v>
          </cell>
          <cell r="E138" t="str">
            <v>NM</v>
          </cell>
          <cell r="F138">
            <v>88121</v>
          </cell>
          <cell r="G138" t="str">
            <v>(575) 279-7353</v>
          </cell>
          <cell r="H138" t="str">
            <v>(575) 279-6133</v>
          </cell>
          <cell r="I138" t="str">
            <v>Mr.</v>
          </cell>
          <cell r="J138" t="str">
            <v>Lecil</v>
          </cell>
          <cell r="K138" t="str">
            <v>Richards</v>
          </cell>
          <cell r="L138" t="str">
            <v>Superintendent</v>
          </cell>
          <cell r="M138" t="str">
            <v>lrichards@houseschools.net</v>
          </cell>
          <cell r="N138" t="str">
            <v>(575) 279-7353</v>
          </cell>
          <cell r="O138" t="str">
            <v>Ms.</v>
          </cell>
          <cell r="P138" t="str">
            <v>Marsha</v>
          </cell>
          <cell r="Q138" t="str">
            <v>Stowe</v>
          </cell>
          <cell r="R138" t="str">
            <v>Business Manager</v>
          </cell>
        </row>
        <row r="139">
          <cell r="A139" t="str">
            <v>034</v>
          </cell>
          <cell r="B139" t="str">
            <v>Jal Public Schools</v>
          </cell>
          <cell r="C139" t="str">
            <v>P.O. Box 1386</v>
          </cell>
          <cell r="D139" t="str">
            <v>Jal</v>
          </cell>
          <cell r="E139" t="str">
            <v>NM</v>
          </cell>
          <cell r="F139">
            <v>88252</v>
          </cell>
          <cell r="G139" t="str">
            <v>(575) 395-2101</v>
          </cell>
          <cell r="H139" t="str">
            <v>(575) 395-2146</v>
          </cell>
          <cell r="I139" t="str">
            <v>Mr.</v>
          </cell>
          <cell r="J139" t="str">
            <v>Israel</v>
          </cell>
          <cell r="K139" t="str">
            <v>Carrera</v>
          </cell>
          <cell r="L139" t="str">
            <v>Superintendent</v>
          </cell>
          <cell r="M139" t="str">
            <v>israel.carrera@jalnm.org</v>
          </cell>
          <cell r="N139" t="str">
            <v>(575) 395-2101</v>
          </cell>
          <cell r="O139" t="str">
            <v>Mr.</v>
          </cell>
          <cell r="P139" t="str">
            <v>Byron</v>
          </cell>
          <cell r="Q139" t="str">
            <v>Manning</v>
          </cell>
          <cell r="R139" t="str">
            <v>Business Manager</v>
          </cell>
        </row>
        <row r="140">
          <cell r="A140" t="str">
            <v>056</v>
          </cell>
          <cell r="B140" t="str">
            <v>Jemez Mountain Public Schools</v>
          </cell>
          <cell r="C140" t="str">
            <v>P.O. Box 230</v>
          </cell>
          <cell r="D140" t="str">
            <v>Gallina</v>
          </cell>
          <cell r="E140" t="str">
            <v>NM</v>
          </cell>
          <cell r="F140">
            <v>87017</v>
          </cell>
          <cell r="G140" t="str">
            <v>(575) 638-5491</v>
          </cell>
          <cell r="H140" t="str">
            <v>(575) 638-5571</v>
          </cell>
          <cell r="I140" t="str">
            <v>Dr.</v>
          </cell>
          <cell r="J140" t="str">
            <v>Manuel</v>
          </cell>
          <cell r="K140" t="str">
            <v>Medrano</v>
          </cell>
          <cell r="L140" t="str">
            <v>Superintendent</v>
          </cell>
          <cell r="M140" t="str">
            <v>medrano_m@jmsk12.com</v>
          </cell>
          <cell r="N140" t="str">
            <v>(575) 638-5419, ext. 112</v>
          </cell>
          <cell r="O140" t="str">
            <v>Ms.</v>
          </cell>
          <cell r="P140" t="str">
            <v>Jodie</v>
          </cell>
          <cell r="Q140" t="str">
            <v>Maestas</v>
          </cell>
          <cell r="R140" t="str">
            <v>Comptroller</v>
          </cell>
        </row>
        <row r="141">
          <cell r="A141" t="str">
            <v>063</v>
          </cell>
          <cell r="B141" t="str">
            <v>Jemez Valley Public Schools</v>
          </cell>
          <cell r="C141" t="str">
            <v>8501 Hwy 4</v>
          </cell>
          <cell r="D141" t="str">
            <v>Jemez Pueblo</v>
          </cell>
          <cell r="E141" t="str">
            <v>NM</v>
          </cell>
          <cell r="F141">
            <v>87024</v>
          </cell>
          <cell r="G141" t="str">
            <v>(575) 834-7391</v>
          </cell>
          <cell r="H141" t="str">
            <v>(575) 834-7394</v>
          </cell>
          <cell r="I141" t="str">
            <v>Mr.</v>
          </cell>
          <cell r="J141" t="str">
            <v>Jerald E.</v>
          </cell>
          <cell r="K141" t="str">
            <v>Snider</v>
          </cell>
          <cell r="L141" t="str">
            <v>Superintendent</v>
          </cell>
          <cell r="M141" t="str">
            <v>jsnider@jvps.org</v>
          </cell>
          <cell r="N141" t="str">
            <v>(575) 834-7391</v>
          </cell>
          <cell r="O141" t="str">
            <v>Mr.</v>
          </cell>
          <cell r="P141" t="str">
            <v>Jim</v>
          </cell>
          <cell r="Q141" t="str">
            <v>Mauzy</v>
          </cell>
          <cell r="R141" t="str">
            <v>Business Manager</v>
          </cell>
        </row>
        <row r="142">
          <cell r="A142" t="str">
            <v>007</v>
          </cell>
          <cell r="B142" t="str">
            <v>Lake Arthur Municipal Schools</v>
          </cell>
          <cell r="C142" t="str">
            <v>P.O. Box 98</v>
          </cell>
          <cell r="D142" t="str">
            <v>Lake Arthur</v>
          </cell>
          <cell r="E142" t="str">
            <v>NM</v>
          </cell>
          <cell r="F142">
            <v>88253</v>
          </cell>
          <cell r="G142" t="str">
            <v>(575) 365-2000</v>
          </cell>
          <cell r="H142" t="str">
            <v>(575) 365-2002</v>
          </cell>
          <cell r="I142" t="str">
            <v>Mr.</v>
          </cell>
          <cell r="J142" t="str">
            <v>Michael</v>
          </cell>
          <cell r="K142" t="str">
            <v>Grossman</v>
          </cell>
          <cell r="L142" t="str">
            <v>Superintendent</v>
          </cell>
          <cell r="M142" t="str">
            <v>michael.grossman@la-panthers.org</v>
          </cell>
          <cell r="N142" t="str">
            <v>(575) 365-2000, ext. 151</v>
          </cell>
          <cell r="O142" t="str">
            <v>Ms.</v>
          </cell>
          <cell r="P142" t="str">
            <v>Dee Dee</v>
          </cell>
          <cell r="Q142" t="str">
            <v>Dalton</v>
          </cell>
          <cell r="R142" t="str">
            <v>Business Manager</v>
          </cell>
        </row>
        <row r="143">
          <cell r="A143" t="str">
            <v>017</v>
          </cell>
          <cell r="B143" t="str">
            <v>Las Cruces Public Schools</v>
          </cell>
          <cell r="C143" t="str">
            <v>505 S. Main, Suite 249</v>
          </cell>
          <cell r="D143" t="str">
            <v>Las Cruces</v>
          </cell>
          <cell r="E143" t="str">
            <v>NM</v>
          </cell>
          <cell r="F143">
            <v>88001</v>
          </cell>
          <cell r="G143" t="str">
            <v>(575) 527-5830</v>
          </cell>
          <cell r="H143" t="str">
            <v>(575) 527-5983</v>
          </cell>
          <cell r="I143" t="str">
            <v>Mr.</v>
          </cell>
          <cell r="J143" t="str">
            <v>Stan</v>
          </cell>
          <cell r="K143" t="str">
            <v>Rounds</v>
          </cell>
          <cell r="L143" t="str">
            <v>Superintendent</v>
          </cell>
          <cell r="M143" t="str">
            <v>srounds@lcps.k12.nm.us</v>
          </cell>
          <cell r="N143" t="str">
            <v>(575) 527-5807</v>
          </cell>
          <cell r="O143" t="str">
            <v>Mr.</v>
          </cell>
          <cell r="P143" t="str">
            <v>Terry</v>
          </cell>
          <cell r="Q143" t="str">
            <v>Dean</v>
          </cell>
          <cell r="R143" t="str">
            <v>Finance Director</v>
          </cell>
        </row>
        <row r="144">
          <cell r="A144" t="str">
            <v>069</v>
          </cell>
          <cell r="B144" t="str">
            <v>Las Vegas City Public Schools</v>
          </cell>
          <cell r="C144" t="str">
            <v>901 Douglas Avenue</v>
          </cell>
          <cell r="D144" t="str">
            <v>Las Vegas</v>
          </cell>
          <cell r="E144" t="str">
            <v>NM</v>
          </cell>
          <cell r="F144">
            <v>87701</v>
          </cell>
          <cell r="G144" t="str">
            <v>(505) 454-5700</v>
          </cell>
          <cell r="H144" t="str">
            <v>(505) 454-5716</v>
          </cell>
          <cell r="I144" t="str">
            <v>Ms.</v>
          </cell>
          <cell r="J144" t="str">
            <v>Sheryl</v>
          </cell>
          <cell r="K144" t="str">
            <v>McNellis Martinez</v>
          </cell>
          <cell r="L144" t="str">
            <v>Superintendent</v>
          </cell>
          <cell r="M144" t="str">
            <v>sherylmcnellis@cybercardinal.com</v>
          </cell>
          <cell r="N144" t="str">
            <v>(505) 454-5702</v>
          </cell>
          <cell r="O144" t="str">
            <v>Ms.</v>
          </cell>
          <cell r="P144" t="str">
            <v>Mari </v>
          </cell>
          <cell r="Q144" t="str">
            <v>Hillis</v>
          </cell>
          <cell r="R144" t="str">
            <v>Business Manager</v>
          </cell>
        </row>
        <row r="145">
          <cell r="A145" t="str">
            <v>051</v>
          </cell>
          <cell r="B145" t="str">
            <v>Logan Municipal Schools</v>
          </cell>
          <cell r="C145" t="str">
            <v>P.O. Box 67</v>
          </cell>
          <cell r="D145" t="str">
            <v>Logan</v>
          </cell>
          <cell r="E145" t="str">
            <v>NM</v>
          </cell>
          <cell r="F145">
            <v>88426</v>
          </cell>
          <cell r="G145" t="str">
            <v>(575) 487-2252</v>
          </cell>
          <cell r="H145" t="str">
            <v>(575) 487-9479</v>
          </cell>
          <cell r="I145" t="str">
            <v>Mr.</v>
          </cell>
          <cell r="J145" t="str">
            <v>Dennis</v>
          </cell>
          <cell r="K145" t="str">
            <v>Roch</v>
          </cell>
          <cell r="L145" t="str">
            <v>Superintendent</v>
          </cell>
          <cell r="M145" t="str">
            <v>logansupt@plateautel.net</v>
          </cell>
          <cell r="N145" t="str">
            <v>(575) 487-2252</v>
          </cell>
          <cell r="O145" t="str">
            <v>Ms.</v>
          </cell>
          <cell r="P145" t="str">
            <v>Pat</v>
          </cell>
          <cell r="Q145" t="str">
            <v>Copeland</v>
          </cell>
          <cell r="R145" t="str">
            <v>Business Manager</v>
          </cell>
        </row>
        <row r="146">
          <cell r="A146" t="str">
            <v>029</v>
          </cell>
          <cell r="B146" t="str">
            <v>Lordsburg Municipal Schools</v>
          </cell>
          <cell r="C146" t="str">
            <v>P.O. Box 430</v>
          </cell>
          <cell r="D146" t="str">
            <v>Lordsburg</v>
          </cell>
          <cell r="E146" t="str">
            <v>NM</v>
          </cell>
          <cell r="F146">
            <v>88045</v>
          </cell>
          <cell r="G146" t="str">
            <v>(575) 542-9361</v>
          </cell>
          <cell r="H146" t="str">
            <v>(575) 542-9364</v>
          </cell>
          <cell r="I146" t="str">
            <v>Mr.</v>
          </cell>
          <cell r="J146" t="str">
            <v>Randall </v>
          </cell>
          <cell r="K146" t="str">
            <v>Piper</v>
          </cell>
          <cell r="L146" t="str">
            <v>Superintendent</v>
          </cell>
          <cell r="M146" t="str">
            <v>rpiper@lmsed.org</v>
          </cell>
          <cell r="N146" t="str">
            <v>(575) 542-9361</v>
          </cell>
          <cell r="O146" t="str">
            <v>Ms.</v>
          </cell>
          <cell r="P146" t="str">
            <v>Tina</v>
          </cell>
          <cell r="Q146" t="str">
            <v>Diaz</v>
          </cell>
          <cell r="R146" t="str">
            <v>Business Manager</v>
          </cell>
        </row>
        <row r="147">
          <cell r="A147" t="str">
            <v>041</v>
          </cell>
          <cell r="B147" t="str">
            <v>Los Alamos Public Schools</v>
          </cell>
          <cell r="C147" t="str">
            <v>P.O. Box 90</v>
          </cell>
          <cell r="D147" t="str">
            <v>Los Alamos</v>
          </cell>
          <cell r="E147" t="str">
            <v>NM</v>
          </cell>
          <cell r="F147">
            <v>87544</v>
          </cell>
          <cell r="G147" t="str">
            <v>(505) 663-2222</v>
          </cell>
          <cell r="H147" t="str">
            <v>(505) 663-2254</v>
          </cell>
          <cell r="I147" t="str">
            <v>Dr.</v>
          </cell>
          <cell r="J147" t="str">
            <v>Eugene </v>
          </cell>
          <cell r="K147" t="str">
            <v>Schmidt</v>
          </cell>
          <cell r="L147" t="str">
            <v>Superintendent</v>
          </cell>
          <cell r="M147" t="str">
            <v>e.schmidt@laschools.net</v>
          </cell>
          <cell r="N147" t="str">
            <v>(505) 663-2230</v>
          </cell>
          <cell r="O147" t="str">
            <v>Mr.</v>
          </cell>
          <cell r="P147" t="str">
            <v>John </v>
          </cell>
          <cell r="Q147" t="str">
            <v>Wolfe</v>
          </cell>
          <cell r="R147" t="str">
            <v>Business Manager</v>
          </cell>
        </row>
        <row r="148">
          <cell r="A148" t="str">
            <v>086</v>
          </cell>
          <cell r="B148" t="str">
            <v>Los Lunas Public Schools</v>
          </cell>
          <cell r="C148" t="str">
            <v>P.O. Drawer 1300</v>
          </cell>
          <cell r="D148" t="str">
            <v>Los Lunas</v>
          </cell>
          <cell r="E148" t="str">
            <v>NM</v>
          </cell>
          <cell r="F148">
            <v>87031</v>
          </cell>
          <cell r="G148" t="str">
            <v>(505) 865-9636</v>
          </cell>
          <cell r="H148" t="str">
            <v>(505) 866-2184</v>
          </cell>
          <cell r="I148" t="str">
            <v>Mr.</v>
          </cell>
          <cell r="J148" t="str">
            <v>Bernard</v>
          </cell>
          <cell r="K148" t="str">
            <v>Saiz</v>
          </cell>
          <cell r="L148" t="str">
            <v>Superintendent</v>
          </cell>
          <cell r="M148" t="str">
            <v>bsaiz@llschools.net</v>
          </cell>
          <cell r="N148" t="str">
            <v>(505) 866-8231</v>
          </cell>
          <cell r="O148" t="str">
            <v>Ms.</v>
          </cell>
          <cell r="P148" t="str">
            <v>Claire</v>
          </cell>
          <cell r="Q148" t="str">
            <v>Cieremans</v>
          </cell>
          <cell r="R148" t="str">
            <v>Chief Finance Officer</v>
          </cell>
        </row>
        <row r="149">
          <cell r="A149" t="str">
            <v>021</v>
          </cell>
          <cell r="B149" t="str">
            <v>Loving Municipal Schools</v>
          </cell>
          <cell r="C149" t="str">
            <v>P.O. Box 98</v>
          </cell>
          <cell r="D149" t="str">
            <v>Loving  </v>
          </cell>
          <cell r="E149" t="str">
            <v>NM</v>
          </cell>
          <cell r="F149">
            <v>88256</v>
          </cell>
          <cell r="G149" t="str">
            <v>(575) 745-2005</v>
          </cell>
          <cell r="H149" t="str">
            <v>(575) 745-2002</v>
          </cell>
          <cell r="I149" t="str">
            <v>Mr.</v>
          </cell>
          <cell r="J149" t="str">
            <v>Jesse</v>
          </cell>
          <cell r="K149" t="str">
            <v>Fuentes</v>
          </cell>
          <cell r="L149" t="str">
            <v>Superintendent</v>
          </cell>
          <cell r="M149" t="str">
            <v>jfuentes@lovingschools.org</v>
          </cell>
          <cell r="N149" t="str">
            <v>(575) 745-2010</v>
          </cell>
          <cell r="O149" t="str">
            <v>Ms.</v>
          </cell>
          <cell r="P149" t="str">
            <v>Oralia</v>
          </cell>
          <cell r="Q149" t="str">
            <v>Galindo</v>
          </cell>
          <cell r="R149" t="str">
            <v>Business Manager</v>
          </cell>
        </row>
        <row r="150">
          <cell r="A150" t="str">
            <v>031</v>
          </cell>
          <cell r="B150" t="str">
            <v>Lovington Municipal Schools</v>
          </cell>
          <cell r="C150" t="str">
            <v>18 West Washington</v>
          </cell>
          <cell r="D150" t="str">
            <v>Lovington</v>
          </cell>
          <cell r="E150" t="str">
            <v>NM</v>
          </cell>
          <cell r="F150">
            <v>88260</v>
          </cell>
          <cell r="G150" t="str">
            <v>(575) 739-2200</v>
          </cell>
          <cell r="H150" t="str">
            <v>(575) 739-2216</v>
          </cell>
          <cell r="I150" t="str">
            <v>Mr.</v>
          </cell>
          <cell r="J150" t="str">
            <v>Darin</v>
          </cell>
          <cell r="K150" t="str">
            <v>Manes</v>
          </cell>
          <cell r="L150" t="str">
            <v>Superintendent</v>
          </cell>
          <cell r="M150" t="str">
            <v>darinmanes@lovingtonschools.net</v>
          </cell>
          <cell r="N150" t="str">
            <v>(575) 739-2200</v>
          </cell>
          <cell r="O150" t="str">
            <v>Ms.</v>
          </cell>
          <cell r="P150" t="str">
            <v>Sheri</v>
          </cell>
          <cell r="Q150" t="str">
            <v>Belyeu</v>
          </cell>
          <cell r="R150" t="str">
            <v>Business Manager</v>
          </cell>
        </row>
        <row r="151">
          <cell r="A151" t="str">
            <v>075</v>
          </cell>
          <cell r="B151" t="str">
            <v>Magdalena Municipal Schools</v>
          </cell>
          <cell r="C151" t="str">
            <v>P.O. Box 24</v>
          </cell>
          <cell r="D151" t="str">
            <v>Magdalena</v>
          </cell>
          <cell r="E151" t="str">
            <v>NM</v>
          </cell>
          <cell r="F151">
            <v>87825</v>
          </cell>
          <cell r="G151" t="str">
            <v>(575) 854-2241</v>
          </cell>
          <cell r="H151" t="str">
            <v>(575) 854-2531</v>
          </cell>
          <cell r="I151" t="str">
            <v>Mr.</v>
          </cell>
          <cell r="J151" t="str">
            <v>Mike</v>
          </cell>
          <cell r="K151" t="str">
            <v>Chambers</v>
          </cell>
          <cell r="L151" t="str">
            <v>Superintendent</v>
          </cell>
          <cell r="M151" t="str">
            <v>mchambers@magdalena.k12.nm.us</v>
          </cell>
          <cell r="N151" t="str">
            <v>(575) 854-8013</v>
          </cell>
          <cell r="O151" t="str">
            <v>Ms.</v>
          </cell>
          <cell r="P151" t="str">
            <v>R. Dorothy</v>
          </cell>
          <cell r="Q151" t="str">
            <v>Zamora</v>
          </cell>
          <cell r="R151" t="str">
            <v>Business Manager</v>
          </cell>
        </row>
        <row r="152">
          <cell r="A152" t="str">
            <v>011</v>
          </cell>
          <cell r="B152" t="str">
            <v>Maxwell Municipal Schools</v>
          </cell>
          <cell r="C152" t="str">
            <v>P.O. Box 275</v>
          </cell>
          <cell r="D152" t="str">
            <v>Maxwell</v>
          </cell>
          <cell r="E152" t="str">
            <v>NM</v>
          </cell>
          <cell r="F152">
            <v>87728</v>
          </cell>
          <cell r="G152" t="str">
            <v>(575) 375-2371</v>
          </cell>
          <cell r="H152" t="str">
            <v>(575) 375-2375</v>
          </cell>
          <cell r="I152" t="str">
            <v>Ms.</v>
          </cell>
          <cell r="J152" t="str">
            <v>Lynn</v>
          </cell>
          <cell r="K152" t="str">
            <v>Romero</v>
          </cell>
          <cell r="L152" t="str">
            <v>Superintendent</v>
          </cell>
          <cell r="M152" t="str">
            <v>lromero@maxwellp12.com</v>
          </cell>
          <cell r="N152" t="str">
            <v>(575) 375-2391</v>
          </cell>
          <cell r="O152" t="str">
            <v>Ms.</v>
          </cell>
          <cell r="P152" t="str">
            <v>Susan</v>
          </cell>
          <cell r="Q152" t="str">
            <v>Robinson</v>
          </cell>
          <cell r="R152" t="str">
            <v>Business Manager</v>
          </cell>
        </row>
        <row r="153">
          <cell r="A153" t="str">
            <v>014</v>
          </cell>
          <cell r="B153" t="str">
            <v>Melrose Municipal Schools</v>
          </cell>
          <cell r="C153" t="str">
            <v>P.O. Box 275</v>
          </cell>
          <cell r="D153" t="str">
            <v>Melrose</v>
          </cell>
          <cell r="E153" t="str">
            <v>NM</v>
          </cell>
          <cell r="F153">
            <v>88124</v>
          </cell>
          <cell r="G153" t="str">
            <v>(575) 253-4269</v>
          </cell>
          <cell r="H153" t="str">
            <v>(575) 253-4291</v>
          </cell>
          <cell r="I153" t="str">
            <v>Mr.</v>
          </cell>
          <cell r="J153" t="str">
            <v>Jamie</v>
          </cell>
          <cell r="K153" t="str">
            <v>Widner</v>
          </cell>
          <cell r="L153" t="str">
            <v>Superintendent</v>
          </cell>
          <cell r="M153" t="str">
            <v>jwidner@melroseschools.org</v>
          </cell>
          <cell r="N153" t="str">
            <v>(575) 253-4269</v>
          </cell>
          <cell r="O153" t="str">
            <v>Ms.</v>
          </cell>
          <cell r="P153" t="str">
            <v>Pamela</v>
          </cell>
          <cell r="Q153" t="str">
            <v>Beevers</v>
          </cell>
          <cell r="R153" t="str">
            <v>Business Manager</v>
          </cell>
        </row>
        <row r="154">
          <cell r="A154" t="str">
            <v>078</v>
          </cell>
          <cell r="B154" t="str">
            <v>Mesa Vista Consolidated Schools</v>
          </cell>
          <cell r="C154" t="str">
            <v>P.O. Box 309</v>
          </cell>
          <cell r="D154" t="str">
            <v>Ojo Caliente</v>
          </cell>
          <cell r="E154" t="str">
            <v>NM</v>
          </cell>
          <cell r="F154">
            <v>87549</v>
          </cell>
          <cell r="G154" t="str">
            <v>(505) 583-2645</v>
          </cell>
          <cell r="H154" t="str">
            <v>(505) 583-2815</v>
          </cell>
          <cell r="I154" t="str">
            <v>Mr. </v>
          </cell>
          <cell r="J154" t="str">
            <v>Ernesto</v>
          </cell>
          <cell r="K154" t="str">
            <v>Valdez</v>
          </cell>
          <cell r="L154" t="str">
            <v>Superintendent</v>
          </cell>
          <cell r="M154" t="str">
            <v>ernesto.valdez@mesavista.org</v>
          </cell>
          <cell r="N154" t="str">
            <v>(505) 583-2645, ext. 1301</v>
          </cell>
          <cell r="O154" t="str">
            <v>Ms.</v>
          </cell>
          <cell r="P154" t="str">
            <v>Brenda</v>
          </cell>
          <cell r="Q154" t="str">
            <v>Halder</v>
          </cell>
          <cell r="R154" t="str">
            <v>Business Manager</v>
          </cell>
        </row>
        <row r="155">
          <cell r="A155" t="str">
            <v>044</v>
          </cell>
          <cell r="B155" t="str">
            <v>Mora Independent Schools</v>
          </cell>
          <cell r="C155" t="str">
            <v>P.O. Box 179</v>
          </cell>
          <cell r="D155" t="str">
            <v>Mora</v>
          </cell>
          <cell r="E155" t="str">
            <v>NM</v>
          </cell>
          <cell r="F155">
            <v>87732</v>
          </cell>
          <cell r="G155" t="str">
            <v>(575) 387-3101</v>
          </cell>
          <cell r="H155" t="str">
            <v>(575) 387-3111</v>
          </cell>
          <cell r="I155" t="str">
            <v>Ms.</v>
          </cell>
          <cell r="J155" t="str">
            <v>Dora</v>
          </cell>
          <cell r="K155" t="str">
            <v>Romero</v>
          </cell>
          <cell r="L155" t="str">
            <v>Superintendent</v>
          </cell>
          <cell r="M155" t="str">
            <v>dmromero@mora.k12.nm.us</v>
          </cell>
          <cell r="N155" t="str">
            <v>(575) 387-3106</v>
          </cell>
          <cell r="O155" t="str">
            <v>Ms.</v>
          </cell>
          <cell r="P155" t="str">
            <v>Dawn</v>
          </cell>
          <cell r="Q155" t="str">
            <v>Biagianti</v>
          </cell>
          <cell r="R155" t="str">
            <v>Business Manager</v>
          </cell>
        </row>
        <row r="156">
          <cell r="A156" t="str">
            <v>081</v>
          </cell>
          <cell r="B156" t="str">
            <v>Moriarty Municipal Schools</v>
          </cell>
          <cell r="C156" t="str">
            <v>P.O. Box 2000</v>
          </cell>
          <cell r="D156" t="str">
            <v>Moriarty</v>
          </cell>
          <cell r="E156" t="str">
            <v>NM</v>
          </cell>
          <cell r="F156">
            <v>87035</v>
          </cell>
          <cell r="G156" t="str">
            <v>(505) 832-4471</v>
          </cell>
          <cell r="H156" t="str">
            <v>(505) 832-4472</v>
          </cell>
          <cell r="I156" t="str">
            <v>Mr.</v>
          </cell>
          <cell r="J156" t="str">
            <v>Tom </v>
          </cell>
          <cell r="K156" t="str">
            <v>Sullivan</v>
          </cell>
          <cell r="L156" t="str">
            <v>Superintendent</v>
          </cell>
          <cell r="M156" t="str">
            <v>tom.sullivan@mesd.us</v>
          </cell>
          <cell r="N156" t="str">
            <v>(505) 832-4471</v>
          </cell>
          <cell r="O156" t="str">
            <v>Ms. </v>
          </cell>
          <cell r="P156" t="str">
            <v>Marla</v>
          </cell>
          <cell r="Q156" t="str">
            <v>Lovato</v>
          </cell>
          <cell r="R156" t="str">
            <v>Business Manager</v>
          </cell>
        </row>
        <row r="157">
          <cell r="A157" t="str">
            <v>028</v>
          </cell>
          <cell r="B157" t="str">
            <v>Mosquero Municipal Schools</v>
          </cell>
          <cell r="C157" t="str">
            <v>P.O. Box 258</v>
          </cell>
          <cell r="D157" t="str">
            <v>Mosquero</v>
          </cell>
          <cell r="E157" t="str">
            <v>NM</v>
          </cell>
          <cell r="F157">
            <v>87733</v>
          </cell>
          <cell r="G157" t="str">
            <v>(575) 673-2271</v>
          </cell>
          <cell r="H157" t="str">
            <v>(575) 673-2205</v>
          </cell>
          <cell r="I157" t="str">
            <v>Mr.</v>
          </cell>
          <cell r="J157" t="str">
            <v>Bill</v>
          </cell>
          <cell r="K157" t="str">
            <v>Ward</v>
          </cell>
          <cell r="L157" t="str">
            <v>Superintendent</v>
          </cell>
          <cell r="M157" t="str">
            <v>suptward@mosquero.net</v>
          </cell>
          <cell r="N157" t="str">
            <v>(575) 673-2271</v>
          </cell>
          <cell r="O157" t="str">
            <v>Ms.</v>
          </cell>
          <cell r="P157" t="str">
            <v>Darla</v>
          </cell>
          <cell r="Q157" t="str">
            <v>King</v>
          </cell>
          <cell r="R157" t="str">
            <v>Business Manager</v>
          </cell>
        </row>
        <row r="158">
          <cell r="A158" t="str">
            <v>082</v>
          </cell>
          <cell r="B158" t="str">
            <v>Mountainair Public Schools</v>
          </cell>
          <cell r="C158" t="str">
            <v>P.O. Box 456</v>
          </cell>
          <cell r="D158" t="str">
            <v>Mountainair</v>
          </cell>
          <cell r="E158" t="str">
            <v>NM</v>
          </cell>
          <cell r="F158">
            <v>87036</v>
          </cell>
          <cell r="G158" t="str">
            <v>(505) 847-2333</v>
          </cell>
          <cell r="H158" t="str">
            <v>(505) 847-2843</v>
          </cell>
          <cell r="I158" t="str">
            <v>Mr.</v>
          </cell>
          <cell r="J158" t="str">
            <v>Ronald</v>
          </cell>
          <cell r="K158" t="str">
            <v>Hendrix</v>
          </cell>
          <cell r="L158" t="str">
            <v>Superintendent</v>
          </cell>
          <cell r="M158" t="str">
            <v>rhendrix@mountainair.k12.nm.us</v>
          </cell>
          <cell r="N158" t="str">
            <v>(505) 847-2333, ext. 3002</v>
          </cell>
          <cell r="O158" t="str">
            <v>Ms.</v>
          </cell>
          <cell r="P158" t="str">
            <v>Tammy</v>
          </cell>
          <cell r="Q158" t="str">
            <v>Zamora</v>
          </cell>
          <cell r="R158" t="str">
            <v>Business Manager</v>
          </cell>
        </row>
        <row r="159">
          <cell r="A159" t="str">
            <v>070</v>
          </cell>
          <cell r="B159" t="str">
            <v>Pecos Independent School District</v>
          </cell>
          <cell r="C159" t="str">
            <v>P.O. Box 368</v>
          </cell>
          <cell r="D159" t="str">
            <v>Pecos</v>
          </cell>
          <cell r="E159" t="str">
            <v>NM</v>
          </cell>
          <cell r="F159">
            <v>87552</v>
          </cell>
          <cell r="G159" t="str">
            <v>(505) 757-4700</v>
          </cell>
          <cell r="H159" t="str">
            <v>(505) 757-8721</v>
          </cell>
          <cell r="I159" t="str">
            <v>Mr.</v>
          </cell>
          <cell r="J159" t="str">
            <v>Fred </v>
          </cell>
          <cell r="K159" t="str">
            <v>Trujillo</v>
          </cell>
          <cell r="L159" t="str">
            <v>Superintendent</v>
          </cell>
          <cell r="M159" t="str">
            <v>FTrujillo@pecos.k12.nm.us</v>
          </cell>
          <cell r="N159" t="str">
            <v>(505) 757-4690</v>
          </cell>
          <cell r="O159" t="str">
            <v>Ms.</v>
          </cell>
          <cell r="P159" t="str">
            <v>Brenda</v>
          </cell>
          <cell r="Q159" t="str">
            <v>Gallegos</v>
          </cell>
          <cell r="R159" t="str">
            <v>Business Manager</v>
          </cell>
        </row>
        <row r="160">
          <cell r="A160" t="str">
            <v>077</v>
          </cell>
          <cell r="B160" t="str">
            <v>Penasco Independent Schools</v>
          </cell>
          <cell r="C160" t="str">
            <v>P.O. Box 520</v>
          </cell>
          <cell r="D160" t="str">
            <v>Penasco</v>
          </cell>
          <cell r="E160" t="str">
            <v>NM</v>
          </cell>
          <cell r="F160">
            <v>87553</v>
          </cell>
          <cell r="G160" t="str">
            <v>(575) 587-2230</v>
          </cell>
          <cell r="H160" t="str">
            <v>(575) 587-2513</v>
          </cell>
          <cell r="I160" t="str">
            <v>Ms.</v>
          </cell>
          <cell r="J160" t="str">
            <v>Darlene</v>
          </cell>
          <cell r="K160" t="str">
            <v>Ulibarri</v>
          </cell>
          <cell r="L160" t="str">
            <v>Superintendent</v>
          </cell>
          <cell r="M160" t="str">
            <v>dulibarri@penasco.k12.nm.us</v>
          </cell>
          <cell r="N160" t="str">
            <v>(575) 587-2230, ext. 1206</v>
          </cell>
          <cell r="O160" t="str">
            <v>Ms.</v>
          </cell>
          <cell r="P160" t="str">
            <v>Elizabeth </v>
          </cell>
          <cell r="Q160" t="str">
            <v>Romero</v>
          </cell>
          <cell r="R160" t="str">
            <v>Business Manager</v>
          </cell>
        </row>
        <row r="161">
          <cell r="A161" t="str">
            <v>072</v>
          </cell>
          <cell r="B161" t="str">
            <v>Pojoaque Valley Public Schools</v>
          </cell>
          <cell r="C161" t="str">
            <v>1574 State Road 502 West</v>
          </cell>
          <cell r="D161" t="str">
            <v>Santa Fe</v>
          </cell>
          <cell r="E161" t="str">
            <v>NM</v>
          </cell>
          <cell r="F161">
            <v>87506</v>
          </cell>
          <cell r="G161" t="str">
            <v>(505) 455-2282</v>
          </cell>
          <cell r="H161" t="str">
            <v>(505) 455-7152</v>
          </cell>
          <cell r="I161" t="str">
            <v>Mr.</v>
          </cell>
          <cell r="J161" t="str">
            <v>Adán</v>
          </cell>
          <cell r="K161" t="str">
            <v>Delgado</v>
          </cell>
          <cell r="L161" t="str">
            <v>Superintendent</v>
          </cell>
          <cell r="M161" t="str">
            <v>agd@pvs.k12.nm.us</v>
          </cell>
          <cell r="N161" t="str">
            <v>(505) 455-2282</v>
          </cell>
          <cell r="O161" t="str">
            <v>Mr.</v>
          </cell>
          <cell r="P161" t="str">
            <v>Bobby</v>
          </cell>
          <cell r="Q161" t="str">
            <v>Spinelli</v>
          </cell>
          <cell r="R161" t="str">
            <v>Finance Director</v>
          </cell>
        </row>
        <row r="162">
          <cell r="A162" t="str">
            <v>057</v>
          </cell>
          <cell r="B162" t="str">
            <v>Portales Municipal Schools</v>
          </cell>
          <cell r="C162" t="str">
            <v>501 South Abilene</v>
          </cell>
          <cell r="D162" t="str">
            <v>Portales</v>
          </cell>
          <cell r="E162" t="str">
            <v>NM</v>
          </cell>
          <cell r="F162">
            <v>88130</v>
          </cell>
          <cell r="G162" t="str">
            <v>(575) 356-7000</v>
          </cell>
          <cell r="H162" t="str">
            <v>(575) 356-4377</v>
          </cell>
          <cell r="I162" t="str">
            <v>Mr.</v>
          </cell>
          <cell r="J162" t="str">
            <v>Johnnie</v>
          </cell>
          <cell r="K162" t="str">
            <v>Cain</v>
          </cell>
          <cell r="L162" t="str">
            <v>Superintendent</v>
          </cell>
          <cell r="M162" t="str">
            <v>jcain@portalesschools.com</v>
          </cell>
          <cell r="N162" t="str">
            <v>(575) 356-7000</v>
          </cell>
          <cell r="O162" t="str">
            <v>Ms.</v>
          </cell>
          <cell r="P162" t="str">
            <v>Sarah</v>
          </cell>
          <cell r="Q162" t="str">
            <v>Marquez</v>
          </cell>
          <cell r="R162" t="str">
            <v>Business Manager</v>
          </cell>
        </row>
        <row r="163">
          <cell r="A163" t="str">
            <v>003</v>
          </cell>
          <cell r="B163" t="str">
            <v>Quemado Independent Schools</v>
          </cell>
          <cell r="C163" t="str">
            <v>P.O. Box 128</v>
          </cell>
          <cell r="D163" t="str">
            <v>Quemado</v>
          </cell>
          <cell r="E163" t="str">
            <v>NM</v>
          </cell>
          <cell r="F163">
            <v>87829</v>
          </cell>
          <cell r="G163" t="str">
            <v>(575) 773-4700</v>
          </cell>
          <cell r="H163" t="str">
            <v>(575) 773-4717</v>
          </cell>
          <cell r="I163" t="str">
            <v>Mr.</v>
          </cell>
          <cell r="J163" t="str">
            <v>Bill</v>
          </cell>
          <cell r="K163" t="str">
            <v>Green</v>
          </cell>
          <cell r="L163" t="str">
            <v>Superintendent</v>
          </cell>
          <cell r="M163" t="str">
            <v>billgreen@quemadoschools.org</v>
          </cell>
          <cell r="N163" t="str">
            <v>(575) 773-4645</v>
          </cell>
          <cell r="O163" t="str">
            <v>Ms.</v>
          </cell>
          <cell r="P163" t="str">
            <v>Sandra</v>
          </cell>
          <cell r="Q163" t="str">
            <v>Heinsohn</v>
          </cell>
          <cell r="R163" t="str">
            <v>Business Manager</v>
          </cell>
        </row>
        <row r="164">
          <cell r="A164" t="str">
            <v>079</v>
          </cell>
          <cell r="B164" t="str">
            <v>Questa Independent Schools</v>
          </cell>
          <cell r="C164" t="str">
            <v>P.O. Box 440</v>
          </cell>
          <cell r="D164" t="str">
            <v>Questa</v>
          </cell>
          <cell r="E164" t="str">
            <v>NM</v>
          </cell>
          <cell r="F164">
            <v>87556</v>
          </cell>
          <cell r="G164" t="str">
            <v>(575) 586-0421</v>
          </cell>
          <cell r="H164" t="str">
            <v>(575) 586-0531</v>
          </cell>
          <cell r="I164" t="str">
            <v>Dr. </v>
          </cell>
          <cell r="J164" t="str">
            <v>Lillian</v>
          </cell>
          <cell r="K164" t="str">
            <v>Torrez</v>
          </cell>
          <cell r="L164" t="str">
            <v>Superintendent</v>
          </cell>
          <cell r="M164" t="str">
            <v>ltorrez@questa.k12.nm.us</v>
          </cell>
          <cell r="N164" t="str">
            <v>(575) 586-0421, ext. 1007</v>
          </cell>
          <cell r="O164" t="str">
            <v>Ms.</v>
          </cell>
          <cell r="P164" t="str">
            <v>Susie</v>
          </cell>
          <cell r="Q164" t="str">
            <v>Martinez</v>
          </cell>
          <cell r="R164" t="str">
            <v>Business Manager</v>
          </cell>
        </row>
        <row r="165">
          <cell r="A165" t="str">
            <v>009</v>
          </cell>
          <cell r="B165" t="str">
            <v>Raton Public Schools</v>
          </cell>
          <cell r="C165" t="str">
            <v>1550 Tiger Circle</v>
          </cell>
          <cell r="D165" t="str">
            <v>Raton</v>
          </cell>
          <cell r="E165" t="str">
            <v>NM</v>
          </cell>
          <cell r="F165">
            <v>87740</v>
          </cell>
          <cell r="G165" t="str">
            <v>(575) 445-9222</v>
          </cell>
          <cell r="H165" t="str">
            <v>(575) 445-5641</v>
          </cell>
          <cell r="I165" t="str">
            <v>Mr.</v>
          </cell>
          <cell r="J165" t="str">
            <v>Neil</v>
          </cell>
          <cell r="K165" t="str">
            <v>Terhune</v>
          </cell>
          <cell r="L165" t="str">
            <v>Superintendent</v>
          </cell>
          <cell r="M165" t="str">
            <v>nterhune@ratonschools.org</v>
          </cell>
          <cell r="N165" t="str">
            <v>(575) 445-9111</v>
          </cell>
          <cell r="O165" t="str">
            <v>Ms.</v>
          </cell>
          <cell r="P165" t="str">
            <v>Lita</v>
          </cell>
          <cell r="Q165" t="str">
            <v>Sanchez</v>
          </cell>
          <cell r="R165" t="str">
            <v>Business Manager</v>
          </cell>
        </row>
        <row r="166">
          <cell r="A166" t="str">
            <v>002</v>
          </cell>
          <cell r="B166" t="str">
            <v>Reserve Independent Schools</v>
          </cell>
          <cell r="C166" t="str">
            <v>P.O. Box 350</v>
          </cell>
          <cell r="D166" t="str">
            <v>Reserve</v>
          </cell>
          <cell r="E166" t="str">
            <v>NM</v>
          </cell>
          <cell r="F166">
            <v>87830</v>
          </cell>
          <cell r="G166" t="str">
            <v>(575) 533-6242</v>
          </cell>
          <cell r="H166" t="str">
            <v>(575) 533-6647</v>
          </cell>
          <cell r="I166" t="str">
            <v>Mr.</v>
          </cell>
          <cell r="J166" t="str">
            <v>Bill</v>
          </cell>
          <cell r="K166" t="str">
            <v>Green</v>
          </cell>
          <cell r="L166" t="str">
            <v>Superintendent</v>
          </cell>
          <cell r="M166" t="str">
            <v>billgreen@quemadoschools.org</v>
          </cell>
          <cell r="N166" t="str">
            <v>(575) 533-6242</v>
          </cell>
          <cell r="O166" t="str">
            <v>Ms.</v>
          </cell>
          <cell r="P166" t="str">
            <v>Odelia</v>
          </cell>
          <cell r="Q166" t="str">
            <v>Delgado</v>
          </cell>
          <cell r="R166" t="str">
            <v>Business Manager</v>
          </cell>
        </row>
        <row r="167">
          <cell r="A167" t="str">
            <v>083</v>
          </cell>
          <cell r="B167" t="str">
            <v>Rio Rancho Public Schools</v>
          </cell>
          <cell r="C167" t="str">
            <v>500 Laser Road NE</v>
          </cell>
          <cell r="D167" t="str">
            <v>Rio Rancho</v>
          </cell>
          <cell r="E167" t="str">
            <v>NM</v>
          </cell>
          <cell r="F167">
            <v>87124</v>
          </cell>
          <cell r="G167" t="str">
            <v>(505) 896-0667</v>
          </cell>
          <cell r="H167" t="str">
            <v>(505) 896-0662</v>
          </cell>
          <cell r="I167" t="str">
            <v>Dr.</v>
          </cell>
          <cell r="J167" t="str">
            <v>V. Sue</v>
          </cell>
          <cell r="K167" t="str">
            <v>Cleveland</v>
          </cell>
          <cell r="L167" t="str">
            <v>Superintendent</v>
          </cell>
          <cell r="M167" t="str">
            <v>scleveland@rrps.net</v>
          </cell>
          <cell r="N167" t="str">
            <v>(505) 896-0667, ext. 123</v>
          </cell>
          <cell r="O167" t="str">
            <v>Mr.</v>
          </cell>
          <cell r="P167" t="str">
            <v>Randy</v>
          </cell>
          <cell r="Q167" t="str">
            <v>Evans</v>
          </cell>
          <cell r="R167" t="str">
            <v>Finance Executive Director</v>
          </cell>
        </row>
        <row r="168">
          <cell r="A168" t="str">
            <v>004</v>
          </cell>
          <cell r="B168" t="str">
            <v>Roswell Independent Schools</v>
          </cell>
          <cell r="C168" t="str">
            <v>P.O. Box 1437</v>
          </cell>
          <cell r="D168" t="str">
            <v>Roswell</v>
          </cell>
          <cell r="E168" t="str">
            <v>NM</v>
          </cell>
          <cell r="F168">
            <v>88201</v>
          </cell>
          <cell r="G168" t="str">
            <v>(575) 627-2500</v>
          </cell>
          <cell r="H168" t="str">
            <v>(575) 627-2534</v>
          </cell>
          <cell r="I168" t="str">
            <v>Mr. </v>
          </cell>
          <cell r="J168" t="str">
            <v>Tom </v>
          </cell>
          <cell r="K168" t="str">
            <v>Burris</v>
          </cell>
          <cell r="L168" t="str">
            <v>Superintendent</v>
          </cell>
          <cell r="M168" t="str">
            <v>tburris@risd.k12.nm.us</v>
          </cell>
          <cell r="N168" t="str">
            <v>(575) 627-2510</v>
          </cell>
          <cell r="O168" t="str">
            <v>Mr.</v>
          </cell>
          <cell r="P168" t="str">
            <v>Chad</v>
          </cell>
          <cell r="Q168" t="str">
            <v>Cole</v>
          </cell>
          <cell r="R168" t="str">
            <v>Assistant Superintendent for Finance</v>
          </cell>
        </row>
        <row r="169">
          <cell r="A169" t="str">
            <v>027</v>
          </cell>
          <cell r="B169" t="str">
            <v>Roy Municipal Schools</v>
          </cell>
          <cell r="C169" t="str">
            <v>P.O. Drawer 430</v>
          </cell>
          <cell r="D169" t="str">
            <v>Roy</v>
          </cell>
          <cell r="E169" t="str">
            <v>NM</v>
          </cell>
          <cell r="F169">
            <v>87743</v>
          </cell>
          <cell r="G169" t="str">
            <v>(575) 485-2242</v>
          </cell>
          <cell r="H169" t="str">
            <v>(575) 485-2497</v>
          </cell>
          <cell r="I169" t="str">
            <v>Mr.</v>
          </cell>
          <cell r="J169" t="str">
            <v>Secundino </v>
          </cell>
          <cell r="K169" t="str">
            <v>Esquibel, Jr.</v>
          </cell>
          <cell r="L169" t="str">
            <v>Superintendent</v>
          </cell>
          <cell r="M169" t="str">
            <v>nesquibel@roy-nm-schools.org</v>
          </cell>
          <cell r="N169" t="str">
            <v>(575) 485-2242</v>
          </cell>
          <cell r="O169" t="str">
            <v>Ms.</v>
          </cell>
          <cell r="P169" t="str">
            <v>Sherrita</v>
          </cell>
          <cell r="Q169" t="str">
            <v>Fluhman</v>
          </cell>
          <cell r="R169" t="str">
            <v>Business Manager</v>
          </cell>
        </row>
        <row r="170">
          <cell r="A170" t="str">
            <v>036</v>
          </cell>
          <cell r="B170" t="str">
            <v>Ruidoso Municipal Schools</v>
          </cell>
          <cell r="C170" t="str">
            <v>200 Horton Circle</v>
          </cell>
          <cell r="D170" t="str">
            <v>Ruidoso</v>
          </cell>
          <cell r="E170" t="str">
            <v>NM</v>
          </cell>
          <cell r="F170">
            <v>88345</v>
          </cell>
          <cell r="G170" t="str">
            <v>(575) 630-7000</v>
          </cell>
          <cell r="H170" t="str">
            <v>(575) 257-4150</v>
          </cell>
          <cell r="I170" t="str">
            <v>Dr.</v>
          </cell>
          <cell r="J170" t="str">
            <v>George</v>
          </cell>
          <cell r="K170" t="str">
            <v>Bickert</v>
          </cell>
          <cell r="L170" t="str">
            <v>Superintendent</v>
          </cell>
          <cell r="M170" t="str">
            <v>bickertg@ruidososchools.org</v>
          </cell>
          <cell r="N170" t="str">
            <v>(575) 630-7010</v>
          </cell>
          <cell r="O170" t="str">
            <v>Ms.</v>
          </cell>
          <cell r="P170" t="str">
            <v>Caron</v>
          </cell>
          <cell r="Q170" t="str">
            <v>Snow</v>
          </cell>
          <cell r="R170" t="str">
            <v>Director of Finance</v>
          </cell>
        </row>
        <row r="171">
          <cell r="A171" t="str">
            <v>052</v>
          </cell>
          <cell r="B171" t="str">
            <v>San Jon Schools</v>
          </cell>
          <cell r="C171" t="str">
            <v>P.O. Box 5</v>
          </cell>
          <cell r="D171" t="str">
            <v>San Jon</v>
          </cell>
          <cell r="E171" t="str">
            <v>NM</v>
          </cell>
          <cell r="F171">
            <v>88434</v>
          </cell>
          <cell r="G171" t="str">
            <v>(575) 576-2466</v>
          </cell>
          <cell r="H171" t="str">
            <v>(575) 576-2523</v>
          </cell>
          <cell r="I171" t="str">
            <v>Mr.</v>
          </cell>
          <cell r="J171" t="str">
            <v>Colin </v>
          </cell>
          <cell r="K171" t="str">
            <v>Taylor</v>
          </cell>
          <cell r="L171" t="str">
            <v>Superintendent</v>
          </cell>
          <cell r="M171" t="str">
            <v>ctaylor@sanjonschools.com</v>
          </cell>
          <cell r="N171" t="str">
            <v>(575) 576-2466</v>
          </cell>
          <cell r="O171" t="str">
            <v>Ms.</v>
          </cell>
          <cell r="P171" t="str">
            <v>Lucy</v>
          </cell>
          <cell r="Q171" t="str">
            <v>Heddlesten</v>
          </cell>
          <cell r="R171" t="str">
            <v>Business Manager</v>
          </cell>
        </row>
        <row r="172">
          <cell r="A172" t="str">
            <v>071</v>
          </cell>
          <cell r="B172" t="str">
            <v>Santa Fe Public Schools</v>
          </cell>
          <cell r="C172" t="str">
            <v>610 Alta Vista</v>
          </cell>
          <cell r="D172" t="str">
            <v>Santa Fe</v>
          </cell>
          <cell r="E172" t="str">
            <v>NM</v>
          </cell>
          <cell r="F172">
            <v>87505</v>
          </cell>
          <cell r="G172" t="str">
            <v>(505) 467-2003</v>
          </cell>
          <cell r="H172" t="str">
            <v>(505) 995-3300</v>
          </cell>
          <cell r="I172" t="str">
            <v>Dr.</v>
          </cell>
          <cell r="J172" t="str">
            <v>Joel</v>
          </cell>
          <cell r="K172" t="str">
            <v>Boyd</v>
          </cell>
          <cell r="L172" t="str">
            <v>Superintendent</v>
          </cell>
          <cell r="M172" t="str">
            <v>jboyd@sfps.info</v>
          </cell>
          <cell r="N172" t="str">
            <v>(505) 467-2020</v>
          </cell>
          <cell r="O172" t="str">
            <v>Mr.</v>
          </cell>
          <cell r="P172" t="str">
            <v>Carl </v>
          </cell>
          <cell r="Q172" t="str">
            <v>Gruenler</v>
          </cell>
          <cell r="R172" t="str">
            <v>Chief Business Officer</v>
          </cell>
        </row>
        <row r="173">
          <cell r="A173" t="str">
            <v>025</v>
          </cell>
          <cell r="B173" t="str">
            <v>Santa Rosa Consolidated Schools</v>
          </cell>
          <cell r="C173" t="str">
            <v>344 Fourth Street</v>
          </cell>
          <cell r="D173" t="str">
            <v>Santa Rosa</v>
          </cell>
          <cell r="E173" t="str">
            <v>NM</v>
          </cell>
          <cell r="F173">
            <v>88435</v>
          </cell>
          <cell r="G173" t="str">
            <v>(575) 472-3171</v>
          </cell>
          <cell r="H173" t="str">
            <v>(575) 472-5609</v>
          </cell>
          <cell r="I173" t="str">
            <v>Mr.</v>
          </cell>
          <cell r="J173" t="str">
            <v>Ted</v>
          </cell>
          <cell r="K173" t="str">
            <v>Hern</v>
          </cell>
          <cell r="L173" t="str">
            <v>Superintendent</v>
          </cell>
          <cell r="M173" t="str">
            <v>thern@srlions.com</v>
          </cell>
          <cell r="N173" t="str">
            <v>(575) 472-3171</v>
          </cell>
          <cell r="O173" t="str">
            <v>Ms.</v>
          </cell>
          <cell r="P173" t="str">
            <v>Yolette</v>
          </cell>
          <cell r="Q173" t="str">
            <v>Gallegos</v>
          </cell>
          <cell r="R173" t="str">
            <v>Business Manager</v>
          </cell>
        </row>
        <row r="174">
          <cell r="A174" t="str">
            <v>023</v>
          </cell>
          <cell r="B174" t="str">
            <v>Silver Consolidated School District</v>
          </cell>
          <cell r="C174" t="str">
            <v>2810 N. Swan St.</v>
          </cell>
          <cell r="D174" t="str">
            <v>Silver City</v>
          </cell>
          <cell r="E174" t="str">
            <v>NM</v>
          </cell>
          <cell r="F174">
            <v>88061</v>
          </cell>
          <cell r="G174" t="str">
            <v>(575) 956-2000</v>
          </cell>
          <cell r="H174" t="str">
            <v>(575) 956-2039</v>
          </cell>
          <cell r="I174" t="str">
            <v>Mr.</v>
          </cell>
          <cell r="J174" t="str">
            <v>Lon</v>
          </cell>
          <cell r="K174" t="str">
            <v>Streib</v>
          </cell>
          <cell r="L174" t="str">
            <v>Superintendent</v>
          </cell>
          <cell r="M174" t="str">
            <v>lstreib@silver.k12.nm.us</v>
          </cell>
          <cell r="N174" t="str">
            <v>(575) 956-2002</v>
          </cell>
          <cell r="O174" t="str">
            <v>Ms.</v>
          </cell>
          <cell r="P174" t="str">
            <v>Candy</v>
          </cell>
          <cell r="Q174" t="str">
            <v>Milam</v>
          </cell>
          <cell r="R174" t="str">
            <v>Business Manager</v>
          </cell>
        </row>
        <row r="175">
          <cell r="A175" t="str">
            <v>074</v>
          </cell>
          <cell r="B175" t="str">
            <v>Socorro Consolidated Schools</v>
          </cell>
          <cell r="C175" t="str">
            <v>700 Franklin Street</v>
          </cell>
          <cell r="D175" t="str">
            <v>Socorro</v>
          </cell>
          <cell r="E175" t="str">
            <v>NM</v>
          </cell>
          <cell r="F175">
            <v>87801</v>
          </cell>
          <cell r="G175" t="str">
            <v>(575) 835-0300</v>
          </cell>
          <cell r="H175" t="str">
            <v>(575) 835-1682</v>
          </cell>
          <cell r="I175" t="str">
            <v>Mr.</v>
          </cell>
          <cell r="J175" t="str">
            <v>Randall </v>
          </cell>
          <cell r="K175" t="str">
            <v>Earwood</v>
          </cell>
          <cell r="L175" t="str">
            <v>Superintendent</v>
          </cell>
          <cell r="M175" t="str">
            <v>rearwood@socorro.k12.nm.us</v>
          </cell>
          <cell r="N175" t="str">
            <v>(575) 838-3114</v>
          </cell>
          <cell r="O175" t="str">
            <v>Mr.</v>
          </cell>
          <cell r="P175" t="str">
            <v>Donald</v>
          </cell>
          <cell r="Q175" t="str">
            <v>Monette</v>
          </cell>
          <cell r="R175" t="str">
            <v>Business Manager</v>
          </cell>
        </row>
        <row r="176">
          <cell r="A176" t="str">
            <v>010</v>
          </cell>
          <cell r="B176" t="str">
            <v>Springer Municipal Schools</v>
          </cell>
          <cell r="C176" t="str">
            <v>P.O. Box 308</v>
          </cell>
          <cell r="D176" t="str">
            <v>Springer</v>
          </cell>
          <cell r="E176" t="str">
            <v>NM</v>
          </cell>
          <cell r="F176">
            <v>87747</v>
          </cell>
          <cell r="G176" t="str">
            <v>(575) 483-3432</v>
          </cell>
          <cell r="H176" t="str">
            <v>(575) 483-2387</v>
          </cell>
          <cell r="I176" t="str">
            <v>Ms.</v>
          </cell>
          <cell r="J176" t="str">
            <v>Freda</v>
          </cell>
          <cell r="K176" t="str">
            <v>Daugherty</v>
          </cell>
          <cell r="L176" t="str">
            <v>Superintendent</v>
          </cell>
          <cell r="M176" t="str">
            <v>fdaugherty@springerschools.org</v>
          </cell>
          <cell r="N176" t="str">
            <v>(575) 483-3484</v>
          </cell>
          <cell r="O176" t="str">
            <v>Ms.</v>
          </cell>
          <cell r="P176" t="str">
            <v>Nejla</v>
          </cell>
          <cell r="Q176" t="str">
            <v>Munden</v>
          </cell>
          <cell r="R176" t="str">
            <v>Business Manager</v>
          </cell>
        </row>
        <row r="177">
          <cell r="A177" t="str">
            <v>076</v>
          </cell>
          <cell r="B177" t="str">
            <v>Taos Municipal Schools</v>
          </cell>
          <cell r="C177" t="str">
            <v>310 Camino De La Placita</v>
          </cell>
          <cell r="D177" t="str">
            <v>Taos</v>
          </cell>
          <cell r="E177" t="str">
            <v>NM</v>
          </cell>
          <cell r="F177">
            <v>87571</v>
          </cell>
          <cell r="G177" t="str">
            <v>(575) 758-5202</v>
          </cell>
          <cell r="H177" t="str">
            <v>(575) 758-5297</v>
          </cell>
          <cell r="I177" t="str">
            <v>Dr.</v>
          </cell>
          <cell r="J177" t="str">
            <v>Rod</v>
          </cell>
          <cell r="K177" t="str">
            <v>Weston</v>
          </cell>
          <cell r="L177" t="str">
            <v>Superintendent</v>
          </cell>
          <cell r="M177" t="str">
            <v>drwest@pobox.com</v>
          </cell>
          <cell r="N177" t="str">
            <v>(575) 758-5202</v>
          </cell>
          <cell r="O177" t="str">
            <v>Ms.</v>
          </cell>
          <cell r="P177" t="str">
            <v>Monica</v>
          </cell>
          <cell r="Q177" t="str">
            <v>Martinez</v>
          </cell>
          <cell r="R177" t="str">
            <v>Finance Director</v>
          </cell>
        </row>
        <row r="178">
          <cell r="A178" t="str">
            <v>035</v>
          </cell>
          <cell r="B178" t="str">
            <v>Tatum Municipal Schools</v>
          </cell>
          <cell r="C178" t="str">
            <v>P.O. Box 685</v>
          </cell>
          <cell r="D178" t="str">
            <v>Tatum</v>
          </cell>
          <cell r="E178" t="str">
            <v>NM</v>
          </cell>
          <cell r="F178">
            <v>88267</v>
          </cell>
          <cell r="G178" t="str">
            <v>(575) 398-4455</v>
          </cell>
          <cell r="H178" t="str">
            <v>(575) 398-8220</v>
          </cell>
          <cell r="I178" t="str">
            <v>Mr.</v>
          </cell>
          <cell r="J178" t="str">
            <v>Buddy</v>
          </cell>
          <cell r="K178" t="str">
            <v>Little</v>
          </cell>
          <cell r="L178" t="str">
            <v>Superintendent</v>
          </cell>
          <cell r="M178" t="str">
            <v>blittle@tatumschools.org</v>
          </cell>
          <cell r="N178" t="str">
            <v>(575) 398-4455</v>
          </cell>
          <cell r="O178" t="str">
            <v>Ms.</v>
          </cell>
          <cell r="P178" t="str">
            <v>Leslie</v>
          </cell>
          <cell r="Q178" t="str">
            <v>Pearce</v>
          </cell>
          <cell r="R178" t="str">
            <v>Business Manager</v>
          </cell>
        </row>
        <row r="179">
          <cell r="A179" t="str">
            <v>013</v>
          </cell>
          <cell r="B179" t="str">
            <v>Texico Municipal Schools</v>
          </cell>
          <cell r="C179" t="str">
            <v>P.O. Box 237</v>
          </cell>
          <cell r="D179" t="str">
            <v>Texico</v>
          </cell>
          <cell r="E179" t="str">
            <v>NM</v>
          </cell>
          <cell r="F179">
            <v>88135</v>
          </cell>
          <cell r="G179" t="str">
            <v>(575) 482-3801</v>
          </cell>
          <cell r="H179" t="str">
            <v>(575) 482-3650</v>
          </cell>
          <cell r="I179" t="str">
            <v>Mr.</v>
          </cell>
          <cell r="J179" t="str">
            <v>Miles</v>
          </cell>
          <cell r="K179" t="str">
            <v>Mitchell</v>
          </cell>
          <cell r="L179" t="str">
            <v>Superintendent</v>
          </cell>
          <cell r="M179" t="str">
            <v>mmitchell@texicoschools.com</v>
          </cell>
          <cell r="N179" t="str">
            <v>(575) 482-3801</v>
          </cell>
          <cell r="O179" t="str">
            <v>Ms.</v>
          </cell>
          <cell r="P179" t="str">
            <v>Cheryl</v>
          </cell>
          <cell r="Q179" t="str">
            <v>Whitener</v>
          </cell>
          <cell r="R179" t="str">
            <v>Business Manager</v>
          </cell>
        </row>
        <row r="180">
          <cell r="A180" t="str">
            <v>073</v>
          </cell>
          <cell r="B180" t="str">
            <v>Truth or Consequences Municipal Schools</v>
          </cell>
          <cell r="C180" t="str">
            <v>180 North Date Street</v>
          </cell>
          <cell r="D180" t="str">
            <v>Truth or Consequences</v>
          </cell>
          <cell r="E180" t="str">
            <v>NM</v>
          </cell>
          <cell r="F180">
            <v>87901</v>
          </cell>
          <cell r="G180" t="str">
            <v>(575) 894-8150</v>
          </cell>
          <cell r="H180" t="str">
            <v>(575) 894-7532</v>
          </cell>
          <cell r="I180" t="str">
            <v>Dr. </v>
          </cell>
          <cell r="J180" t="str">
            <v>Craig</v>
          </cell>
          <cell r="K180" t="str">
            <v>Cummins</v>
          </cell>
          <cell r="L180" t="str">
            <v>Interim Superintendent</v>
          </cell>
          <cell r="M180" t="str">
            <v>ccummins@torcschools.net</v>
          </cell>
          <cell r="N180" t="str">
            <v>(575) 894-8165 </v>
          </cell>
          <cell r="O180" t="str">
            <v>Ms.</v>
          </cell>
          <cell r="P180" t="str">
            <v>Carmen</v>
          </cell>
          <cell r="Q180" t="str">
            <v>Spann</v>
          </cell>
          <cell r="R180" t="str">
            <v>Business Manager</v>
          </cell>
        </row>
        <row r="181">
          <cell r="A181" t="str">
            <v>049</v>
          </cell>
          <cell r="B181" t="str">
            <v>Tucumcari Municipal Schools</v>
          </cell>
          <cell r="C181" t="str">
            <v>P.O. Box 1046</v>
          </cell>
          <cell r="D181" t="str">
            <v>Tucumcari</v>
          </cell>
          <cell r="E181" t="str">
            <v>NM</v>
          </cell>
          <cell r="F181">
            <v>88401</v>
          </cell>
          <cell r="G181" t="str">
            <v>(575) 461-3910</v>
          </cell>
          <cell r="H181" t="str">
            <v>(575) 461-3554</v>
          </cell>
          <cell r="I181" t="str">
            <v>Mr.</v>
          </cell>
          <cell r="J181" t="str">
            <v>Aaron</v>
          </cell>
          <cell r="K181" t="str">
            <v>McKinney</v>
          </cell>
          <cell r="L181" t="str">
            <v>Superintendent</v>
          </cell>
          <cell r="M181" t="str">
            <v>a.mckinney@tucumcarischools.com</v>
          </cell>
          <cell r="N181" t="str">
            <v>(575) 461-3910</v>
          </cell>
          <cell r="O181" t="str">
            <v>Ms.</v>
          </cell>
          <cell r="P181" t="str">
            <v>Leola</v>
          </cell>
          <cell r="Q181" t="str">
            <v>Patterson</v>
          </cell>
          <cell r="R181" t="str">
            <v>Business Manager</v>
          </cell>
        </row>
        <row r="182">
          <cell r="A182" t="str">
            <v>047</v>
          </cell>
          <cell r="B182" t="str">
            <v>Tularosa Municipal Schools</v>
          </cell>
          <cell r="C182" t="str">
            <v>504 First Street</v>
          </cell>
          <cell r="D182" t="str">
            <v>Tularosa</v>
          </cell>
          <cell r="E182" t="str">
            <v>NM</v>
          </cell>
          <cell r="F182">
            <v>88352</v>
          </cell>
          <cell r="G182" t="str">
            <v>(575) 585-8800</v>
          </cell>
          <cell r="H182" t="str">
            <v>(575) 585-4439</v>
          </cell>
          <cell r="I182" t="str">
            <v>Ms.</v>
          </cell>
          <cell r="J182" t="str">
            <v>Brenda</v>
          </cell>
          <cell r="K182" t="str">
            <v>Vigil</v>
          </cell>
          <cell r="L182" t="str">
            <v>Superintendent</v>
          </cell>
          <cell r="M182" t="str">
            <v>brenda.vigil@tularosak12.nm.us</v>
          </cell>
          <cell r="N182" t="str">
            <v>(575) 585-8828</v>
          </cell>
          <cell r="O182" t="str">
            <v>Ms.</v>
          </cell>
          <cell r="P182" t="str">
            <v>Kathleen</v>
          </cell>
          <cell r="Q182" t="str">
            <v>Richardson</v>
          </cell>
          <cell r="R182" t="str">
            <v>Business Manager</v>
          </cell>
        </row>
        <row r="183">
          <cell r="A183" t="str">
            <v>026</v>
          </cell>
          <cell r="B183" t="str">
            <v>Vaughn Municipal Schools</v>
          </cell>
          <cell r="C183" t="str">
            <v>P.O. Box 489</v>
          </cell>
          <cell r="D183" t="str">
            <v>Vaughn</v>
          </cell>
          <cell r="E183" t="str">
            <v>NM</v>
          </cell>
          <cell r="F183">
            <v>88353</v>
          </cell>
          <cell r="G183" t="str">
            <v>(575) 584-2283</v>
          </cell>
          <cell r="H183" t="str">
            <v>(575) 584-2355</v>
          </cell>
          <cell r="I183" t="str">
            <v>Dr.</v>
          </cell>
          <cell r="J183" t="str">
            <v>Susan</v>
          </cell>
          <cell r="K183" t="str">
            <v>Wilkinson-Davis</v>
          </cell>
          <cell r="L183" t="str">
            <v>Superintendent</v>
          </cell>
          <cell r="M183" t="str">
            <v>swdavis@vaughn.k12.nm.us</v>
          </cell>
          <cell r="N183" t="str">
            <v>(575) 584-2283</v>
          </cell>
          <cell r="O183" t="str">
            <v>Ms.</v>
          </cell>
          <cell r="P183" t="str">
            <v>Trude</v>
          </cell>
          <cell r="Q183" t="str">
            <v>Bauler</v>
          </cell>
          <cell r="R183" t="str">
            <v>Business Manager</v>
          </cell>
        </row>
        <row r="184">
          <cell r="A184" t="str">
            <v>045</v>
          </cell>
          <cell r="B184" t="str">
            <v>Wagon Mound Public Schools</v>
          </cell>
          <cell r="C184" t="str">
            <v>P.O. Box 158</v>
          </cell>
          <cell r="D184" t="str">
            <v>Wagon Mound</v>
          </cell>
          <cell r="E184" t="str">
            <v>NM</v>
          </cell>
          <cell r="F184">
            <v>87752</v>
          </cell>
          <cell r="G184" t="str">
            <v>(575) 666-3000</v>
          </cell>
          <cell r="H184" t="str">
            <v>(575) 666-9001</v>
          </cell>
          <cell r="I184" t="str">
            <v>Mr.</v>
          </cell>
          <cell r="J184" t="str">
            <v>Albert C.</v>
          </cell>
          <cell r="K184" t="str">
            <v>Martinez</v>
          </cell>
          <cell r="L184" t="str">
            <v>Superintendent</v>
          </cell>
          <cell r="M184" t="str">
            <v>albert.martinez@wm.k12.nm.us</v>
          </cell>
          <cell r="N184" t="str">
            <v>(575) 666-3001</v>
          </cell>
          <cell r="O184" t="str">
            <v>Ms.</v>
          </cell>
          <cell r="P184" t="str">
            <v>Teresa</v>
          </cell>
          <cell r="Q184" t="str">
            <v>Casias</v>
          </cell>
          <cell r="R184" t="str">
            <v>Business Manager</v>
          </cell>
        </row>
        <row r="185">
          <cell r="A185" t="str">
            <v>068</v>
          </cell>
          <cell r="B185" t="str">
            <v>West Las Vegas Public Schools</v>
          </cell>
          <cell r="C185" t="str">
            <v>179 Bridge Street</v>
          </cell>
          <cell r="D185" t="str">
            <v>Las Vegas</v>
          </cell>
          <cell r="E185" t="str">
            <v>NM</v>
          </cell>
          <cell r="F185">
            <v>87701</v>
          </cell>
          <cell r="G185" t="str">
            <v>(505) 426-2300</v>
          </cell>
          <cell r="H185" t="str">
            <v>(505) 426-2318</v>
          </cell>
          <cell r="I185" t="str">
            <v>Mr.</v>
          </cell>
          <cell r="J185" t="str">
            <v>Gene</v>
          </cell>
          <cell r="K185" t="str">
            <v>Parson</v>
          </cell>
          <cell r="L185" t="str">
            <v>Superintendent</v>
          </cell>
          <cell r="M185" t="str">
            <v>gene_parson@wlvs.k12.nm.us</v>
          </cell>
          <cell r="N185" t="str">
            <v>(505) 426-2311</v>
          </cell>
          <cell r="O185" t="str">
            <v>Ms.</v>
          </cell>
          <cell r="P185" t="str">
            <v>Dinah</v>
          </cell>
          <cell r="Q185" t="str">
            <v>Maynes</v>
          </cell>
          <cell r="R185" t="str">
            <v>Business Manager</v>
          </cell>
        </row>
        <row r="186">
          <cell r="A186" t="str">
            <v>089</v>
          </cell>
          <cell r="B186" t="str">
            <v>Zuni Public School District</v>
          </cell>
          <cell r="C186" t="str">
            <v>P.O. Drawer A</v>
          </cell>
          <cell r="D186" t="str">
            <v>Zuni</v>
          </cell>
          <cell r="E186" t="str">
            <v>NM</v>
          </cell>
          <cell r="F186">
            <v>87327</v>
          </cell>
          <cell r="G186" t="str">
            <v>(505) 782-5511</v>
          </cell>
          <cell r="H186" t="str">
            <v>(505) 782-5870</v>
          </cell>
          <cell r="I186" t="str">
            <v>Mr. </v>
          </cell>
          <cell r="J186" t="str">
            <v>Hayes</v>
          </cell>
          <cell r="K186" t="str">
            <v>Lewis</v>
          </cell>
          <cell r="L186" t="str">
            <v>Superintendent</v>
          </cell>
          <cell r="M186" t="str">
            <v>hayes.lewis@zpsd.org</v>
          </cell>
          <cell r="N186" t="str">
            <v>(505) 782-5511, ext. 6001</v>
          </cell>
          <cell r="O186" t="str">
            <v>Mr.</v>
          </cell>
          <cell r="P186" t="str">
            <v>Martin</v>
          </cell>
          <cell r="Q186" t="str">
            <v>Romine</v>
          </cell>
          <cell r="R186" t="str">
            <v>Finance Director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showGridLines="0" zoomScalePageLayoutView="0" workbookViewId="0" topLeftCell="A16">
      <selection activeCell="B5" sqref="B5:E5"/>
    </sheetView>
  </sheetViews>
  <sheetFormatPr defaultColWidth="9.140625" defaultRowHeight="15"/>
  <cols>
    <col min="1" max="1" width="23.140625" style="0" customWidth="1"/>
    <col min="2" max="2" width="11.57421875" style="0" bestFit="1" customWidth="1"/>
    <col min="3" max="3" width="16.00390625" style="0" customWidth="1"/>
    <col min="9" max="9" width="12.57421875" style="0" bestFit="1" customWidth="1"/>
  </cols>
  <sheetData>
    <row r="1" spans="1:7" ht="14.25">
      <c r="A1" s="213" t="s">
        <v>488</v>
      </c>
      <c r="B1" s="213"/>
      <c r="C1" s="213"/>
      <c r="D1" s="213"/>
      <c r="E1" s="213"/>
      <c r="F1" s="213"/>
      <c r="G1" s="213"/>
    </row>
    <row r="2" spans="1:7" ht="14.25">
      <c r="A2" s="51"/>
      <c r="B2" s="51"/>
      <c r="C2" s="51"/>
      <c r="D2" s="51"/>
      <c r="E2" s="51"/>
      <c r="F2" s="51"/>
      <c r="G2" s="51"/>
    </row>
    <row r="3" spans="1:7" ht="14.25">
      <c r="A3" s="213" t="s">
        <v>462</v>
      </c>
      <c r="B3" s="213"/>
      <c r="C3" s="213"/>
      <c r="D3" s="213"/>
      <c r="E3" s="213"/>
      <c r="F3" s="213"/>
      <c r="G3" s="213"/>
    </row>
    <row r="5" spans="1:5" ht="14.25">
      <c r="A5" t="s">
        <v>0</v>
      </c>
      <c r="B5" s="210" t="s">
        <v>363</v>
      </c>
      <c r="C5" s="210"/>
      <c r="D5" s="210"/>
      <c r="E5" s="210"/>
    </row>
    <row r="6" spans="1:5" ht="14.25">
      <c r="A6" t="s">
        <v>1</v>
      </c>
      <c r="B6" s="139" t="str">
        <f>LOOKUP(B5,LIST!D4:D146,LIST!C4:C146)</f>
        <v>019</v>
      </c>
      <c r="C6" s="45"/>
      <c r="D6" s="45"/>
      <c r="E6" s="45"/>
    </row>
    <row r="8" spans="1:9" ht="14.25">
      <c r="A8" t="s">
        <v>476</v>
      </c>
      <c r="C8" s="56">
        <f>SUMIF('1314BudgetAmounts'!B6:B143,'Form#1'!B6,'1314BudgetAmounts'!D6:D143)</f>
        <v>1348052.68</v>
      </c>
      <c r="D8" s="9" t="s">
        <v>479</v>
      </c>
      <c r="I8" s="1"/>
    </row>
    <row r="9" ht="14.25">
      <c r="D9" s="9"/>
    </row>
    <row r="10" spans="1:4" ht="14.25">
      <c r="A10" t="s">
        <v>477</v>
      </c>
      <c r="C10" s="1">
        <f>SUMIF('1314BudgetAmounts'!B6:B143,'Form#1'!B6,'1314BudgetAmounts'!E6:E143)</f>
        <v>8867626</v>
      </c>
      <c r="D10" s="9"/>
    </row>
    <row r="11" spans="1:4" ht="14.25">
      <c r="A11" t="s">
        <v>478</v>
      </c>
      <c r="C11" s="2">
        <f>SUMIF('1314BudgetAmounts'!B6:B143,'Form#1'!B6,'1314BudgetAmounts'!G6:G143)</f>
        <v>8061006</v>
      </c>
      <c r="D11" s="9"/>
    </row>
    <row r="12" spans="1:4" ht="14.25">
      <c r="A12" t="s">
        <v>489</v>
      </c>
      <c r="C12" s="15">
        <f>C10-C11</f>
        <v>806620</v>
      </c>
      <c r="D12" s="9" t="s">
        <v>480</v>
      </c>
    </row>
    <row r="13" spans="4:7" ht="14.25">
      <c r="D13" s="16"/>
      <c r="E13" s="16"/>
      <c r="F13" s="16"/>
      <c r="G13" s="16"/>
    </row>
    <row r="14" spans="1:7" ht="14.25">
      <c r="A14" s="45" t="s">
        <v>2</v>
      </c>
      <c r="C14" s="46">
        <f>ROUND((C10-C11+C8),0)</f>
        <v>2154673</v>
      </c>
      <c r="D14" s="16"/>
      <c r="E14" s="16"/>
      <c r="F14" s="16"/>
      <c r="G14" s="16"/>
    </row>
    <row r="16" spans="1:7" ht="14.25" customHeight="1">
      <c r="A16" s="16"/>
      <c r="D16" s="16"/>
      <c r="E16" s="16"/>
      <c r="F16" s="16"/>
      <c r="G16" s="16"/>
    </row>
    <row r="17" spans="1:7" ht="14.25">
      <c r="A17" s="16"/>
      <c r="D17" s="16"/>
      <c r="E17" s="16"/>
      <c r="F17" s="16"/>
      <c r="G17" s="16"/>
    </row>
    <row r="19" spans="2:4" ht="14.25">
      <c r="B19" s="205">
        <f>SUMIF('1314BudgetAmounts'!B6:B143,'Form#1'!B6,'1314BudgetAmounts'!H6:H143)-'Form#1'!C14</f>
        <v>-0.3200000002980232</v>
      </c>
      <c r="C19" s="206" t="s">
        <v>492</v>
      </c>
      <c r="D19" s="60"/>
    </row>
    <row r="21" spans="1:9" ht="14.25">
      <c r="A21" s="45" t="s">
        <v>798</v>
      </c>
      <c r="I21" s="135"/>
    </row>
    <row r="22" spans="1:7" ht="15" customHeight="1">
      <c r="A22" s="211" t="s">
        <v>863</v>
      </c>
      <c r="B22" s="211"/>
      <c r="C22" s="211"/>
      <c r="D22" s="211"/>
      <c r="E22" s="211"/>
      <c r="F22" s="211"/>
      <c r="G22" s="211"/>
    </row>
    <row r="23" spans="1:7" ht="14.25">
      <c r="A23" s="211"/>
      <c r="B23" s="211"/>
      <c r="C23" s="211"/>
      <c r="D23" s="211"/>
      <c r="E23" s="211"/>
      <c r="F23" s="211"/>
      <c r="G23" s="211"/>
    </row>
    <row r="25" spans="1:7" ht="14.25">
      <c r="A25" s="211" t="s">
        <v>864</v>
      </c>
      <c r="B25" s="211"/>
      <c r="C25" s="211"/>
      <c r="D25" s="211"/>
      <c r="E25" s="211"/>
      <c r="F25" s="211"/>
      <c r="G25" s="211"/>
    </row>
    <row r="26" spans="1:7" ht="14.25">
      <c r="A26" s="211"/>
      <c r="B26" s="211"/>
      <c r="C26" s="211"/>
      <c r="D26" s="211"/>
      <c r="E26" s="211"/>
      <c r="F26" s="211"/>
      <c r="G26" s="211"/>
    </row>
    <row r="28" spans="1:7" ht="14.25">
      <c r="A28" s="211" t="s">
        <v>868</v>
      </c>
      <c r="B28" s="211"/>
      <c r="C28" s="211"/>
      <c r="D28" s="211"/>
      <c r="E28" s="211"/>
      <c r="F28" s="211"/>
      <c r="G28" s="211"/>
    </row>
    <row r="29" spans="1:7" ht="14.25">
      <c r="A29" s="211"/>
      <c r="B29" s="211"/>
      <c r="C29" s="211"/>
      <c r="D29" s="211"/>
      <c r="E29" s="211"/>
      <c r="F29" s="211"/>
      <c r="G29" s="211"/>
    </row>
    <row r="31" ht="14.25">
      <c r="A31" t="s">
        <v>865</v>
      </c>
    </row>
    <row r="33" spans="1:7" ht="15" customHeight="1">
      <c r="A33" s="211" t="s">
        <v>866</v>
      </c>
      <c r="B33" s="211"/>
      <c r="C33" s="211"/>
      <c r="D33" s="211"/>
      <c r="E33" s="211"/>
      <c r="F33" s="211"/>
      <c r="G33" s="211"/>
    </row>
    <row r="34" spans="1:7" ht="14.25">
      <c r="A34" s="211"/>
      <c r="B34" s="211"/>
      <c r="C34" s="211"/>
      <c r="D34" s="211"/>
      <c r="E34" s="211"/>
      <c r="F34" s="211"/>
      <c r="G34" s="211"/>
    </row>
    <row r="35" spans="1:7" ht="14.25">
      <c r="A35" s="212" t="s">
        <v>799</v>
      </c>
      <c r="B35" s="212"/>
      <c r="C35" s="212"/>
      <c r="D35" s="212"/>
      <c r="E35" s="212"/>
      <c r="F35" s="212"/>
      <c r="G35" s="212"/>
    </row>
    <row r="36" spans="1:7" ht="14.25">
      <c r="A36" s="212"/>
      <c r="B36" s="212"/>
      <c r="C36" s="212"/>
      <c r="D36" s="212"/>
      <c r="E36" s="212"/>
      <c r="F36" s="212"/>
      <c r="G36" s="212"/>
    </row>
    <row r="37" spans="2:7" ht="14.25">
      <c r="B37" s="134"/>
      <c r="C37" s="134"/>
      <c r="D37" s="134"/>
      <c r="E37" s="134"/>
      <c r="F37" s="134"/>
      <c r="G37" s="134"/>
    </row>
    <row r="38" spans="1:7" ht="14.25">
      <c r="A38" s="211" t="s">
        <v>867</v>
      </c>
      <c r="B38" s="211"/>
      <c r="C38" s="211"/>
      <c r="D38" s="211"/>
      <c r="E38" s="211"/>
      <c r="F38" s="211"/>
      <c r="G38" s="211"/>
    </row>
    <row r="39" spans="1:7" ht="14.25">
      <c r="A39" s="211"/>
      <c r="B39" s="211"/>
      <c r="C39" s="211"/>
      <c r="D39" s="211"/>
      <c r="E39" s="211"/>
      <c r="F39" s="211"/>
      <c r="G39" s="211"/>
    </row>
    <row r="40" spans="1:7" ht="14.25">
      <c r="A40" s="212" t="s">
        <v>800</v>
      </c>
      <c r="B40" s="212"/>
      <c r="C40" s="212"/>
      <c r="D40" s="212"/>
      <c r="E40" s="212"/>
      <c r="F40" s="212"/>
      <c r="G40" s="212"/>
    </row>
    <row r="41" spans="1:7" ht="14.25">
      <c r="A41" s="212"/>
      <c r="B41" s="212"/>
      <c r="C41" s="212"/>
      <c r="D41" s="212"/>
      <c r="E41" s="212"/>
      <c r="F41" s="212"/>
      <c r="G41" s="212"/>
    </row>
    <row r="42" spans="1:7" ht="14.25">
      <c r="A42" s="212"/>
      <c r="B42" s="212"/>
      <c r="C42" s="212"/>
      <c r="D42" s="212"/>
      <c r="E42" s="212"/>
      <c r="F42" s="212"/>
      <c r="G42" s="212"/>
    </row>
    <row r="43" spans="1:7" ht="14.25">
      <c r="A43" s="212" t="s">
        <v>860</v>
      </c>
      <c r="B43" s="212"/>
      <c r="C43" s="212"/>
      <c r="D43" s="212"/>
      <c r="E43" s="212"/>
      <c r="F43" s="212"/>
      <c r="G43" s="212"/>
    </row>
    <row r="44" spans="1:7" ht="14.25">
      <c r="A44" s="212"/>
      <c r="B44" s="212"/>
      <c r="C44" s="212"/>
      <c r="D44" s="212"/>
      <c r="E44" s="212"/>
      <c r="F44" s="212"/>
      <c r="G44" s="212"/>
    </row>
  </sheetData>
  <sheetProtection password="CF47" sheet="1" objects="1" scenarios="1" selectLockedCells="1"/>
  <mergeCells count="11">
    <mergeCell ref="A35:G36"/>
    <mergeCell ref="B5:E5"/>
    <mergeCell ref="A28:G29"/>
    <mergeCell ref="A43:G44"/>
    <mergeCell ref="A1:G1"/>
    <mergeCell ref="A3:G3"/>
    <mergeCell ref="A22:G23"/>
    <mergeCell ref="A38:G39"/>
    <mergeCell ref="A40:G42"/>
    <mergeCell ref="A25:G26"/>
    <mergeCell ref="A33:G34"/>
  </mergeCells>
  <dataValidations count="1">
    <dataValidation type="list" allowBlank="1" showInputMessage="1" showErrorMessage="1" sqref="B5:E5">
      <formula1>LEAName</formula1>
    </dataValidation>
  </dataValidations>
  <printOptions/>
  <pageMargins left="0.7" right="0.7" top="0.75" bottom="0.75" header="0.3" footer="0.3"/>
  <pageSetup fitToHeight="1" fitToWidth="1" horizontalDpi="600" verticalDpi="600" orientation="portrait" scale="94" r:id="rId1"/>
  <headerFooter>
    <oddFooter>&amp;L&amp;8FY2013-14 District Carryover and Award Increase Justification Form&amp;R&amp;8page &amp;P of &amp;N</oddFooter>
  </headerFooter>
</worksheet>
</file>

<file path=xl/worksheets/sheet2.xml><?xml version="1.0" encoding="utf-8"?>
<worksheet xmlns="http://schemas.openxmlformats.org/spreadsheetml/2006/main" xmlns:r="http://schemas.openxmlformats.org/officeDocument/2006/relationships">
  <dimension ref="A1:K98"/>
  <sheetViews>
    <sheetView tabSelected="1" zoomScalePageLayoutView="0" workbookViewId="0" topLeftCell="A1">
      <selection activeCell="G67" sqref="G67:H67"/>
    </sheetView>
  </sheetViews>
  <sheetFormatPr defaultColWidth="9.140625" defaultRowHeight="15"/>
  <cols>
    <col min="1" max="1" width="3.57421875" style="0" customWidth="1"/>
    <col min="2" max="2" width="29.8515625" style="0" bestFit="1" customWidth="1"/>
    <col min="3" max="3" width="12.421875" style="0" bestFit="1" customWidth="1"/>
    <col min="4" max="4" width="6.421875" style="0" bestFit="1" customWidth="1"/>
    <col min="5" max="5" width="11.57421875" style="0" customWidth="1"/>
    <col min="6" max="6" width="10.421875" style="0" bestFit="1" customWidth="1"/>
    <col min="7" max="7" width="1.8515625" style="39" customWidth="1"/>
    <col min="8" max="8" width="13.57421875" style="0" bestFit="1" customWidth="1"/>
    <col min="9" max="9" width="13.00390625" style="0" bestFit="1" customWidth="1"/>
    <col min="10" max="10" width="2.57421875" style="0" bestFit="1" customWidth="1"/>
  </cols>
  <sheetData>
    <row r="1" spans="1:9" ht="14.25">
      <c r="A1" s="213" t="s">
        <v>481</v>
      </c>
      <c r="B1" s="213"/>
      <c r="C1" s="213"/>
      <c r="D1" s="213"/>
      <c r="E1" s="213"/>
      <c r="F1" s="213"/>
      <c r="G1" s="213"/>
      <c r="H1" s="213"/>
      <c r="I1" s="213"/>
    </row>
    <row r="2" ht="5.25" customHeight="1"/>
    <row r="3" spans="2:7" ht="14.25">
      <c r="B3" t="str">
        <f>'Form#1'!A5</f>
        <v>District</v>
      </c>
      <c r="C3" s="216" t="str">
        <f>'Form#1'!B5</f>
        <v>Gadsden Independent Schools</v>
      </c>
      <c r="D3" s="216"/>
      <c r="E3" s="216"/>
      <c r="F3" s="216"/>
      <c r="G3" s="85"/>
    </row>
    <row r="4" spans="1:8" ht="14.25">
      <c r="A4" s="13"/>
      <c r="B4" s="13" t="str">
        <f>'Form#1'!A6</f>
        <v>District Code (STARS)</v>
      </c>
      <c r="C4" s="13" t="str">
        <f>'Form#1'!B6</f>
        <v>019</v>
      </c>
      <c r="D4" s="13"/>
      <c r="E4" s="13"/>
      <c r="F4" s="13"/>
      <c r="G4" s="54"/>
      <c r="H4" s="13"/>
    </row>
    <row r="6" spans="2:11" ht="36">
      <c r="B6" s="66"/>
      <c r="C6" s="136" t="str">
        <f>'Form#1'!A8</f>
        <v>FY 2012-13 Carryover + Redistribution</v>
      </c>
      <c r="D6" s="9"/>
      <c r="E6" s="136" t="str">
        <f>'Form#1'!A12</f>
        <v>FY 2013-2014 Award Increase</v>
      </c>
      <c r="H6" s="137" t="s">
        <v>474</v>
      </c>
      <c r="I6" s="75"/>
      <c r="J6" s="9"/>
      <c r="K6" s="75"/>
    </row>
    <row r="7" spans="2:8" ht="14.25">
      <c r="B7" s="140" t="s">
        <v>806</v>
      </c>
      <c r="C7" s="141">
        <f>'Form#1'!C8</f>
        <v>1348052.68</v>
      </c>
      <c r="D7" s="142"/>
      <c r="E7" s="143">
        <f>'Form#1'!C12</f>
        <v>806620</v>
      </c>
      <c r="F7" s="142"/>
      <c r="G7" s="144"/>
      <c r="H7" s="145">
        <f>'Form#1'!C14</f>
        <v>2154673</v>
      </c>
    </row>
    <row r="8" spans="1:9" ht="14.25" customHeight="1">
      <c r="A8" s="13" t="s">
        <v>279</v>
      </c>
      <c r="B8" t="s">
        <v>288</v>
      </c>
      <c r="C8" s="61">
        <v>35000</v>
      </c>
      <c r="D8" s="82"/>
      <c r="E8" s="61">
        <v>35000</v>
      </c>
      <c r="F8" s="67" t="s">
        <v>464</v>
      </c>
      <c r="G8" s="82"/>
      <c r="H8" s="84">
        <f aca="true" t="shared" si="0" ref="H8:H22">C8+E8</f>
        <v>70000</v>
      </c>
      <c r="I8" s="10"/>
    </row>
    <row r="9" spans="1:9" ht="14.25">
      <c r="A9" s="13" t="s">
        <v>289</v>
      </c>
      <c r="B9" t="s">
        <v>306</v>
      </c>
      <c r="C9" s="61">
        <v>0</v>
      </c>
      <c r="D9" s="39"/>
      <c r="E9" s="61">
        <v>0</v>
      </c>
      <c r="F9" s="13"/>
      <c r="G9" s="54"/>
      <c r="H9" s="84">
        <f t="shared" si="0"/>
        <v>0</v>
      </c>
      <c r="I9" s="10"/>
    </row>
    <row r="10" spans="1:9" ht="14.25">
      <c r="A10" s="13" t="s">
        <v>290</v>
      </c>
      <c r="B10" t="s">
        <v>280</v>
      </c>
      <c r="C10" s="61">
        <v>10000</v>
      </c>
      <c r="D10" s="39"/>
      <c r="E10" s="61">
        <v>5000</v>
      </c>
      <c r="F10" s="13"/>
      <c r="G10" s="54"/>
      <c r="H10" s="84">
        <f t="shared" si="0"/>
        <v>15000</v>
      </c>
      <c r="I10" s="10"/>
    </row>
    <row r="11" spans="1:8" ht="14.25">
      <c r="A11" s="13" t="s">
        <v>291</v>
      </c>
      <c r="B11" t="s">
        <v>281</v>
      </c>
      <c r="C11" s="61">
        <v>60000</v>
      </c>
      <c r="D11" s="39"/>
      <c r="E11" s="61">
        <v>10000</v>
      </c>
      <c r="F11" s="13"/>
      <c r="G11" s="54"/>
      <c r="H11" s="84">
        <f t="shared" si="0"/>
        <v>70000</v>
      </c>
    </row>
    <row r="12" spans="1:8" ht="14.25">
      <c r="A12" s="13" t="s">
        <v>292</v>
      </c>
      <c r="B12" t="s">
        <v>282</v>
      </c>
      <c r="C12" s="61">
        <v>0</v>
      </c>
      <c r="D12" s="82"/>
      <c r="E12" s="61">
        <v>0</v>
      </c>
      <c r="F12" s="67" t="s">
        <v>464</v>
      </c>
      <c r="G12" s="82"/>
      <c r="H12" s="84">
        <f t="shared" si="0"/>
        <v>0</v>
      </c>
    </row>
    <row r="13" spans="1:8" ht="14.25">
      <c r="A13" s="13" t="s">
        <v>293</v>
      </c>
      <c r="B13" t="s">
        <v>283</v>
      </c>
      <c r="C13" s="61">
        <v>0</v>
      </c>
      <c r="D13" s="82"/>
      <c r="E13" s="61">
        <v>0</v>
      </c>
      <c r="F13" s="67" t="s">
        <v>464</v>
      </c>
      <c r="G13" s="82"/>
      <c r="H13" s="84">
        <f t="shared" si="0"/>
        <v>0</v>
      </c>
    </row>
    <row r="14" spans="1:8" ht="14.25">
      <c r="A14" s="13" t="s">
        <v>294</v>
      </c>
      <c r="B14" t="s">
        <v>284</v>
      </c>
      <c r="C14" s="61">
        <v>200000</v>
      </c>
      <c r="D14" s="82"/>
      <c r="E14" s="61">
        <v>50000</v>
      </c>
      <c r="F14" s="68" t="s">
        <v>464</v>
      </c>
      <c r="G14" s="86"/>
      <c r="H14" s="84">
        <f t="shared" si="0"/>
        <v>250000</v>
      </c>
    </row>
    <row r="15" spans="1:8" ht="14.25">
      <c r="A15" s="13" t="s">
        <v>295</v>
      </c>
      <c r="B15" s="70" t="s">
        <v>298</v>
      </c>
      <c r="C15" s="69">
        <v>0</v>
      </c>
      <c r="D15" s="82"/>
      <c r="E15" s="71">
        <v>0</v>
      </c>
      <c r="F15" s="13"/>
      <c r="G15" s="54"/>
      <c r="H15" s="84">
        <f t="shared" si="0"/>
        <v>0</v>
      </c>
    </row>
    <row r="16" spans="1:9" ht="14.25">
      <c r="A16" s="13"/>
      <c r="B16" s="70" t="s">
        <v>299</v>
      </c>
      <c r="C16" s="69">
        <v>0</v>
      </c>
      <c r="D16" s="82"/>
      <c r="E16" s="71">
        <v>0</v>
      </c>
      <c r="F16" s="13"/>
      <c r="G16" s="54"/>
      <c r="H16" s="84">
        <f t="shared" si="0"/>
        <v>0</v>
      </c>
      <c r="I16" s="13"/>
    </row>
    <row r="17" spans="1:9" ht="14.25">
      <c r="A17" s="13"/>
      <c r="B17" s="70" t="s">
        <v>300</v>
      </c>
      <c r="C17" s="69">
        <v>50000</v>
      </c>
      <c r="D17" s="82"/>
      <c r="E17" s="71">
        <v>80000</v>
      </c>
      <c r="F17" s="13"/>
      <c r="G17" s="54"/>
      <c r="H17" s="84">
        <f t="shared" si="0"/>
        <v>130000</v>
      </c>
      <c r="I17" s="13"/>
    </row>
    <row r="18" spans="1:9" ht="14.25">
      <c r="A18" s="13" t="s">
        <v>296</v>
      </c>
      <c r="B18" t="s">
        <v>285</v>
      </c>
      <c r="C18" s="61">
        <v>750000</v>
      </c>
      <c r="D18" s="83"/>
      <c r="E18" s="61">
        <v>400000</v>
      </c>
      <c r="F18" s="67" t="s">
        <v>464</v>
      </c>
      <c r="G18" s="82"/>
      <c r="H18" s="84">
        <f t="shared" si="0"/>
        <v>1150000</v>
      </c>
      <c r="I18" s="13"/>
    </row>
    <row r="19" spans="1:9" ht="14.25">
      <c r="A19" s="13" t="s">
        <v>297</v>
      </c>
      <c r="B19" t="s">
        <v>286</v>
      </c>
      <c r="C19" s="61">
        <v>21882</v>
      </c>
      <c r="D19" s="78">
        <f>C19/(C7-C19)</f>
        <v>0.016500138579447408</v>
      </c>
      <c r="E19" s="61">
        <v>13093</v>
      </c>
      <c r="F19" s="79">
        <f>E19/('Form#2'!E7-E19)</f>
        <v>0.016499753631571454</v>
      </c>
      <c r="G19" s="87"/>
      <c r="H19" s="84">
        <f t="shared" si="0"/>
        <v>34975</v>
      </c>
      <c r="I19" s="13"/>
    </row>
    <row r="20" spans="1:8" ht="14.25">
      <c r="A20" s="13" t="s">
        <v>473</v>
      </c>
      <c r="B20" t="s">
        <v>287</v>
      </c>
      <c r="C20" s="61">
        <v>20000</v>
      </c>
      <c r="E20" s="61">
        <v>25000</v>
      </c>
      <c r="F20" s="13"/>
      <c r="G20" s="54"/>
      <c r="H20" s="84">
        <f t="shared" si="0"/>
        <v>45000</v>
      </c>
    </row>
    <row r="21" spans="1:8" ht="14.25">
      <c r="A21" s="54" t="s">
        <v>301</v>
      </c>
      <c r="B21" t="s">
        <v>463</v>
      </c>
      <c r="C21" s="61">
        <v>0</v>
      </c>
      <c r="E21" s="61">
        <v>0</v>
      </c>
      <c r="F21" s="13"/>
      <c r="G21" s="54"/>
      <c r="H21" s="84">
        <f t="shared" si="0"/>
        <v>0</v>
      </c>
    </row>
    <row r="22" spans="1:8" ht="14.25">
      <c r="A22" s="54" t="s">
        <v>302</v>
      </c>
      <c r="B22" t="s">
        <v>465</v>
      </c>
      <c r="C22" s="91">
        <f>C7-SUM(C8:C21)</f>
        <v>201170.67999999993</v>
      </c>
      <c r="E22" s="91">
        <f>E7-SUM(E8:E21)</f>
        <v>188527</v>
      </c>
      <c r="F22" s="67" t="s">
        <v>464</v>
      </c>
      <c r="G22" s="54"/>
      <c r="H22" s="84">
        <f t="shared" si="0"/>
        <v>389697.67999999993</v>
      </c>
    </row>
    <row r="23" ht="5.25" customHeight="1"/>
    <row r="24" spans="2:8" ht="14.25">
      <c r="B24" s="76" t="s">
        <v>304</v>
      </c>
      <c r="C24" s="77" t="e">
        <f>#REF!-C7</f>
        <v>#REF!</v>
      </c>
      <c r="E24" s="60"/>
      <c r="F24" s="60"/>
      <c r="G24" s="207" t="s">
        <v>475</v>
      </c>
      <c r="H24" s="77">
        <f>H7-SUM(C8:C22)-SUM(E8:E22)</f>
        <v>0.3200000000651926</v>
      </c>
    </row>
    <row r="26" spans="1:7" s="45" customFormat="1" ht="14.25">
      <c r="A26" s="45" t="s">
        <v>279</v>
      </c>
      <c r="B26" s="45" t="s">
        <v>466</v>
      </c>
      <c r="G26" s="88"/>
    </row>
    <row r="27" spans="1:9" ht="54.75" customHeight="1">
      <c r="A27" s="14"/>
      <c r="B27" s="230" t="s">
        <v>869</v>
      </c>
      <c r="C27" s="230"/>
      <c r="D27" s="230"/>
      <c r="E27" s="230"/>
      <c r="F27" s="230"/>
      <c r="G27" s="230"/>
      <c r="H27" s="230"/>
      <c r="I27" s="230"/>
    </row>
    <row r="28" spans="1:8" ht="14.25">
      <c r="A28" s="14"/>
      <c r="B28" s="14"/>
      <c r="C28" s="14"/>
      <c r="D28" s="14"/>
      <c r="E28" s="14"/>
      <c r="F28" s="14"/>
      <c r="G28" s="89"/>
      <c r="H28" s="14"/>
    </row>
    <row r="29" spans="1:7" s="45" customFormat="1" ht="14.25">
      <c r="A29" s="45" t="s">
        <v>289</v>
      </c>
      <c r="B29" s="45" t="s">
        <v>467</v>
      </c>
      <c r="G29" s="88"/>
    </row>
    <row r="30" spans="1:9" ht="54.75" customHeight="1">
      <c r="A30" s="14"/>
      <c r="B30" s="230" t="s">
        <v>870</v>
      </c>
      <c r="C30" s="230"/>
      <c r="D30" s="230"/>
      <c r="E30" s="230"/>
      <c r="F30" s="230"/>
      <c r="G30" s="230"/>
      <c r="H30" s="230"/>
      <c r="I30" s="230"/>
    </row>
    <row r="31" spans="1:8" ht="14.25">
      <c r="A31" s="14"/>
      <c r="B31" s="14"/>
      <c r="C31" s="14"/>
      <c r="D31" s="14"/>
      <c r="E31" s="14"/>
      <c r="F31" s="14"/>
      <c r="G31" s="89"/>
      <c r="H31" s="14"/>
    </row>
    <row r="32" spans="1:7" s="45" customFormat="1" ht="14.25">
      <c r="A32" s="45" t="s">
        <v>290</v>
      </c>
      <c r="B32" s="45" t="s">
        <v>468</v>
      </c>
      <c r="G32" s="88"/>
    </row>
    <row r="33" spans="1:9" ht="54.75" customHeight="1">
      <c r="A33" s="14"/>
      <c r="B33" s="230" t="s">
        <v>871</v>
      </c>
      <c r="C33" s="230"/>
      <c r="D33" s="230"/>
      <c r="E33" s="230"/>
      <c r="F33" s="230"/>
      <c r="G33" s="230"/>
      <c r="H33" s="230"/>
      <c r="I33" s="230"/>
    </row>
    <row r="35" spans="1:7" s="45" customFormat="1" ht="14.25">
      <c r="A35" s="45" t="s">
        <v>291</v>
      </c>
      <c r="B35" s="45" t="s">
        <v>469</v>
      </c>
      <c r="G35" s="88"/>
    </row>
    <row r="36" spans="1:9" ht="54.75" customHeight="1">
      <c r="A36" s="14"/>
      <c r="B36" s="230" t="s">
        <v>872</v>
      </c>
      <c r="C36" s="230"/>
      <c r="D36" s="230"/>
      <c r="E36" s="230"/>
      <c r="F36" s="230"/>
      <c r="G36" s="230"/>
      <c r="H36" s="230"/>
      <c r="I36" s="230"/>
    </row>
    <row r="38" spans="1:7" s="45" customFormat="1" ht="14.25">
      <c r="A38" s="45" t="s">
        <v>292</v>
      </c>
      <c r="B38" s="45" t="s">
        <v>470</v>
      </c>
      <c r="G38" s="88"/>
    </row>
    <row r="39" spans="1:9" ht="54.75" customHeight="1">
      <c r="A39" s="14"/>
      <c r="B39" s="230" t="s">
        <v>873</v>
      </c>
      <c r="C39" s="230"/>
      <c r="D39" s="230"/>
      <c r="E39" s="230"/>
      <c r="F39" s="230"/>
      <c r="G39" s="230"/>
      <c r="H39" s="230"/>
      <c r="I39" s="230"/>
    </row>
    <row r="41" spans="1:9" s="45" customFormat="1" ht="15" customHeight="1">
      <c r="A41" s="45" t="s">
        <v>293</v>
      </c>
      <c r="B41" s="138" t="s">
        <v>801</v>
      </c>
      <c r="C41" s="138"/>
      <c r="D41" s="138"/>
      <c r="E41" s="138"/>
      <c r="F41" s="138"/>
      <c r="G41" s="138"/>
      <c r="H41" s="138"/>
      <c r="I41" s="138"/>
    </row>
    <row r="42" spans="1:9" ht="54.75" customHeight="1">
      <c r="A42" s="14"/>
      <c r="B42" s="230" t="s">
        <v>874</v>
      </c>
      <c r="C42" s="230"/>
      <c r="D42" s="230"/>
      <c r="E42" s="230"/>
      <c r="F42" s="230"/>
      <c r="G42" s="230"/>
      <c r="H42" s="230"/>
      <c r="I42" s="230"/>
    </row>
    <row r="44" spans="1:9" s="45" customFormat="1" ht="15" customHeight="1">
      <c r="A44" s="45" t="s">
        <v>294</v>
      </c>
      <c r="B44" s="204" t="s">
        <v>802</v>
      </c>
      <c r="C44" s="204"/>
      <c r="D44" s="204"/>
      <c r="E44" s="204"/>
      <c r="F44" s="204"/>
      <c r="G44" s="204"/>
      <c r="H44" s="204"/>
      <c r="I44" s="204"/>
    </row>
    <row r="45" spans="1:9" ht="54.75" customHeight="1">
      <c r="A45" s="14"/>
      <c r="B45" s="230" t="s">
        <v>875</v>
      </c>
      <c r="C45" s="230"/>
      <c r="D45" s="230"/>
      <c r="E45" s="230"/>
      <c r="F45" s="230"/>
      <c r="G45" s="230"/>
      <c r="H45" s="230"/>
      <c r="I45" s="230"/>
    </row>
    <row r="47" spans="1:9" ht="15" customHeight="1">
      <c r="A47" s="45" t="s">
        <v>490</v>
      </c>
      <c r="B47" s="214" t="s">
        <v>862</v>
      </c>
      <c r="C47" s="214"/>
      <c r="D47" s="214"/>
      <c r="E47" s="214"/>
      <c r="F47" s="214"/>
      <c r="G47" s="214"/>
      <c r="H47" s="214"/>
      <c r="I47" s="214"/>
    </row>
    <row r="48" spans="1:9" ht="15" customHeight="1">
      <c r="A48" s="45"/>
      <c r="B48" s="214"/>
      <c r="C48" s="214"/>
      <c r="D48" s="214"/>
      <c r="E48" s="214"/>
      <c r="F48" s="214"/>
      <c r="G48" s="214"/>
      <c r="H48" s="214"/>
      <c r="I48" s="214"/>
    </row>
    <row r="49" spans="2:9" ht="60" customHeight="1">
      <c r="B49" s="230" t="s">
        <v>876</v>
      </c>
      <c r="C49" s="230"/>
      <c r="D49" s="230"/>
      <c r="E49" s="230"/>
      <c r="F49" s="230"/>
      <c r="G49" s="230"/>
      <c r="H49" s="230"/>
      <c r="I49" s="230"/>
    </row>
    <row r="50" spans="1:7" s="45" customFormat="1" ht="14.25">
      <c r="A50" s="45" t="s">
        <v>296</v>
      </c>
      <c r="B50" s="45" t="s">
        <v>471</v>
      </c>
      <c r="G50" s="88"/>
    </row>
    <row r="51" spans="1:9" ht="54.75" customHeight="1">
      <c r="A51" s="14"/>
      <c r="B51" s="230" t="s">
        <v>877</v>
      </c>
      <c r="C51" s="230"/>
      <c r="D51" s="230"/>
      <c r="E51" s="230"/>
      <c r="F51" s="230"/>
      <c r="G51" s="230"/>
      <c r="H51" s="230"/>
      <c r="I51" s="230"/>
    </row>
    <row r="52" spans="1:8" ht="14.25">
      <c r="A52" s="14"/>
      <c r="B52" s="80"/>
      <c r="C52" s="80"/>
      <c r="D52" s="80"/>
      <c r="E52" s="80"/>
      <c r="F52" s="80"/>
      <c r="G52" s="80"/>
      <c r="H52" s="80"/>
    </row>
    <row r="53" spans="1:8" ht="14.25">
      <c r="A53" s="45" t="s">
        <v>297</v>
      </c>
      <c r="B53" s="45" t="s">
        <v>803</v>
      </c>
      <c r="C53" s="80"/>
      <c r="D53" s="80"/>
      <c r="E53" s="80"/>
      <c r="F53" s="80"/>
      <c r="G53" s="80"/>
      <c r="H53" s="80"/>
    </row>
    <row r="54" spans="2:8" ht="25.5" customHeight="1">
      <c r="B54" s="221"/>
      <c r="C54" s="221"/>
      <c r="D54" s="221"/>
      <c r="E54" s="221"/>
      <c r="F54" s="221"/>
      <c r="G54" s="221"/>
      <c r="H54" s="221"/>
    </row>
    <row r="55" spans="1:7" s="45" customFormat="1" ht="14.25">
      <c r="A55" s="45" t="s">
        <v>473</v>
      </c>
      <c r="B55" s="45" t="s">
        <v>472</v>
      </c>
      <c r="G55" s="88"/>
    </row>
    <row r="56" spans="1:9" ht="54.75" customHeight="1">
      <c r="A56" s="14"/>
      <c r="B56" s="230" t="s">
        <v>878</v>
      </c>
      <c r="C56" s="230"/>
      <c r="D56" s="230"/>
      <c r="E56" s="230"/>
      <c r="F56" s="230"/>
      <c r="G56" s="230"/>
      <c r="H56" s="230"/>
      <c r="I56" s="230"/>
    </row>
    <row r="57" spans="1:8" ht="14.25">
      <c r="A57" s="14"/>
      <c r="B57" s="80"/>
      <c r="C57" s="80"/>
      <c r="D57" s="80"/>
      <c r="E57" s="80"/>
      <c r="F57" s="80"/>
      <c r="G57" s="80"/>
      <c r="H57" s="80"/>
    </row>
    <row r="58" spans="1:9" s="45" customFormat="1" ht="14.25">
      <c r="A58" s="45" t="s">
        <v>301</v>
      </c>
      <c r="B58" s="215" t="s">
        <v>804</v>
      </c>
      <c r="C58" s="215"/>
      <c r="D58" s="215"/>
      <c r="E58" s="215"/>
      <c r="F58" s="215"/>
      <c r="G58" s="215"/>
      <c r="H58" s="215"/>
      <c r="I58" s="215"/>
    </row>
    <row r="59" spans="2:9" s="45" customFormat="1" ht="14.25">
      <c r="B59" s="215"/>
      <c r="C59" s="215"/>
      <c r="D59" s="215"/>
      <c r="E59" s="215"/>
      <c r="F59" s="215"/>
      <c r="G59" s="215"/>
      <c r="H59" s="215"/>
      <c r="I59" s="215"/>
    </row>
    <row r="60" spans="1:9" ht="67.5" customHeight="1">
      <c r="A60" s="14"/>
      <c r="B60" s="230" t="s">
        <v>879</v>
      </c>
      <c r="C60" s="230"/>
      <c r="D60" s="230"/>
      <c r="E60" s="230"/>
      <c r="F60" s="230"/>
      <c r="G60" s="230"/>
      <c r="H60" s="230"/>
      <c r="I60" s="230"/>
    </row>
    <row r="61" spans="1:9" ht="15" customHeight="1">
      <c r="A61" s="45" t="s">
        <v>302</v>
      </c>
      <c r="B61" s="208" t="s">
        <v>861</v>
      </c>
      <c r="C61" s="208"/>
      <c r="D61" s="208"/>
      <c r="E61" s="208"/>
      <c r="F61" s="208"/>
      <c r="G61" s="208"/>
      <c r="H61" s="208"/>
      <c r="I61" s="208"/>
    </row>
    <row r="62" spans="1:9" ht="14.25">
      <c r="A62" s="14"/>
      <c r="B62" s="229" t="s">
        <v>880</v>
      </c>
      <c r="C62" s="229"/>
      <c r="D62" s="229"/>
      <c r="E62" s="229"/>
      <c r="F62" s="229"/>
      <c r="G62" s="229"/>
      <c r="H62" s="229"/>
      <c r="I62" s="229"/>
    </row>
    <row r="63" spans="1:9" ht="67.5" customHeight="1">
      <c r="A63" s="14"/>
      <c r="B63" s="229"/>
      <c r="C63" s="229"/>
      <c r="D63" s="229"/>
      <c r="E63" s="229"/>
      <c r="F63" s="229"/>
      <c r="G63" s="229"/>
      <c r="H63" s="229"/>
      <c r="I63" s="229"/>
    </row>
    <row r="64" spans="1:9" ht="67.5" customHeight="1">
      <c r="A64" s="14"/>
      <c r="B64" s="229"/>
      <c r="C64" s="229"/>
      <c r="D64" s="229"/>
      <c r="E64" s="229"/>
      <c r="F64" s="229"/>
      <c r="G64" s="229"/>
      <c r="H64" s="229"/>
      <c r="I64" s="229"/>
    </row>
    <row r="65" spans="1:10" s="13" customFormat="1" ht="14.25">
      <c r="A65" s="65" t="s">
        <v>302</v>
      </c>
      <c r="B65" s="65" t="s">
        <v>805</v>
      </c>
      <c r="C65" s="64"/>
      <c r="D65" s="64"/>
      <c r="E65" s="64"/>
      <c r="F65" s="64"/>
      <c r="G65" s="64"/>
      <c r="H65" s="64"/>
      <c r="I65" s="81"/>
      <c r="J65" s="81"/>
    </row>
    <row r="66" spans="1:10" s="13" customFormat="1" ht="99.75" customHeight="1">
      <c r="A66" s="222" t="s">
        <v>305</v>
      </c>
      <c r="B66" s="222"/>
      <c r="C66" s="52" t="s">
        <v>457</v>
      </c>
      <c r="D66" s="52" t="s">
        <v>458</v>
      </c>
      <c r="E66" s="52" t="s">
        <v>459</v>
      </c>
      <c r="F66" s="53" t="s">
        <v>460</v>
      </c>
      <c r="G66" s="223" t="s">
        <v>491</v>
      </c>
      <c r="H66" s="224"/>
      <c r="I66" s="53" t="s">
        <v>461</v>
      </c>
      <c r="J66" s="55"/>
    </row>
    <row r="67" spans="1:10" s="13" customFormat="1" ht="35.25" customHeight="1">
      <c r="A67" s="217" t="s">
        <v>881</v>
      </c>
      <c r="B67" s="218"/>
      <c r="C67" s="63" t="s">
        <v>882</v>
      </c>
      <c r="D67" s="62">
        <v>399</v>
      </c>
      <c r="E67" s="62">
        <v>391</v>
      </c>
      <c r="F67" s="74">
        <f aca="true" t="shared" si="1" ref="F67:F97">IF(E67&gt;0,E67/D67,"0%")</f>
        <v>0.9799498746867168</v>
      </c>
      <c r="G67" s="219">
        <v>14162</v>
      </c>
      <c r="H67" s="220"/>
      <c r="I67" s="72">
        <f aca="true" t="shared" si="2" ref="I67:I96">IF(G67&gt;0,G67/E67," ")</f>
        <v>36.21994884910486</v>
      </c>
      <c r="J67" s="209">
        <v>1</v>
      </c>
    </row>
    <row r="68" spans="1:10" s="13" customFormat="1" ht="35.25" customHeight="1">
      <c r="A68" s="217" t="s">
        <v>883</v>
      </c>
      <c r="B68" s="218"/>
      <c r="C68" s="63" t="s">
        <v>882</v>
      </c>
      <c r="D68" s="62">
        <v>639</v>
      </c>
      <c r="E68" s="62">
        <v>622</v>
      </c>
      <c r="F68" s="74">
        <f aca="true" t="shared" si="3" ref="F68:F80">IF(E68&gt;0,E68/D68,"0%")</f>
        <v>0.97339593114241</v>
      </c>
      <c r="G68" s="219">
        <v>22516</v>
      </c>
      <c r="H68" s="220"/>
      <c r="I68" s="72">
        <f aca="true" t="shared" si="4" ref="I68:I80">IF(G68&gt;0,G68/E68," ")</f>
        <v>36.19935691318328</v>
      </c>
      <c r="J68" s="209">
        <v>2</v>
      </c>
    </row>
    <row r="69" spans="1:10" s="13" customFormat="1" ht="35.25" customHeight="1">
      <c r="A69" s="217" t="s">
        <v>884</v>
      </c>
      <c r="B69" s="218"/>
      <c r="C69" s="63" t="s">
        <v>882</v>
      </c>
      <c r="D69" s="62">
        <v>339</v>
      </c>
      <c r="E69" s="62">
        <v>324</v>
      </c>
      <c r="F69" s="74">
        <f>IF(E69&gt;0,E69/D69,"0%")</f>
        <v>0.9557522123893806</v>
      </c>
      <c r="G69" s="219">
        <v>11729</v>
      </c>
      <c r="H69" s="220"/>
      <c r="I69" s="72">
        <f>IF(G69&gt;0,G69/E69," ")</f>
        <v>36.20061728395062</v>
      </c>
      <c r="J69" s="209">
        <v>3</v>
      </c>
    </row>
    <row r="70" spans="1:10" s="13" customFormat="1" ht="35.25" customHeight="1">
      <c r="A70" s="217" t="s">
        <v>885</v>
      </c>
      <c r="B70" s="218"/>
      <c r="C70" s="63" t="s">
        <v>882</v>
      </c>
      <c r="D70" s="62">
        <v>519</v>
      </c>
      <c r="E70" s="62">
        <v>492</v>
      </c>
      <c r="F70" s="74">
        <f>IF(E70&gt;0,E70/D70,"0%")</f>
        <v>0.9479768786127167</v>
      </c>
      <c r="G70" s="219">
        <v>17810</v>
      </c>
      <c r="H70" s="220"/>
      <c r="I70" s="72">
        <f>IF(G70&gt;0,G70/E70," ")</f>
        <v>36.199186991869915</v>
      </c>
      <c r="J70" s="209">
        <v>4</v>
      </c>
    </row>
    <row r="71" spans="1:10" s="13" customFormat="1" ht="35.25" customHeight="1">
      <c r="A71" s="217" t="s">
        <v>886</v>
      </c>
      <c r="B71" s="218"/>
      <c r="C71" s="63" t="s">
        <v>887</v>
      </c>
      <c r="D71" s="62">
        <v>545</v>
      </c>
      <c r="E71" s="62">
        <v>506</v>
      </c>
      <c r="F71" s="74">
        <f>IF(E71&gt;0,E71/D71,"0%")</f>
        <v>0.9284403669724771</v>
      </c>
      <c r="G71" s="219">
        <v>18317</v>
      </c>
      <c r="H71" s="220"/>
      <c r="I71" s="72">
        <f>IF(G71&gt;0,G71/E71," ")</f>
        <v>36.19960474308301</v>
      </c>
      <c r="J71" s="209">
        <v>5</v>
      </c>
    </row>
    <row r="72" spans="1:10" s="13" customFormat="1" ht="35.25" customHeight="1">
      <c r="A72" s="217" t="s">
        <v>888</v>
      </c>
      <c r="B72" s="218"/>
      <c r="C72" s="63" t="s">
        <v>882</v>
      </c>
      <c r="D72" s="62">
        <v>392</v>
      </c>
      <c r="E72" s="62">
        <v>363</v>
      </c>
      <c r="F72" s="74">
        <f t="shared" si="3"/>
        <v>0.9260204081632653</v>
      </c>
      <c r="G72" s="219">
        <v>13141</v>
      </c>
      <c r="H72" s="220"/>
      <c r="I72" s="72">
        <f t="shared" si="4"/>
        <v>36.201101928374655</v>
      </c>
      <c r="J72" s="209">
        <v>6</v>
      </c>
    </row>
    <row r="73" spans="1:10" s="13" customFormat="1" ht="35.25" customHeight="1">
      <c r="A73" s="217" t="s">
        <v>889</v>
      </c>
      <c r="B73" s="218"/>
      <c r="C73" s="63" t="s">
        <v>890</v>
      </c>
      <c r="D73" s="62">
        <v>447</v>
      </c>
      <c r="E73" s="62">
        <v>413</v>
      </c>
      <c r="F73" s="74">
        <f t="shared" si="3"/>
        <v>0.9239373601789709</v>
      </c>
      <c r="G73" s="219">
        <v>14951</v>
      </c>
      <c r="H73" s="220"/>
      <c r="I73" s="72">
        <f t="shared" si="4"/>
        <v>36.20096852300242</v>
      </c>
      <c r="J73" s="209">
        <v>7</v>
      </c>
    </row>
    <row r="74" spans="1:10" s="13" customFormat="1" ht="35.25" customHeight="1">
      <c r="A74" s="217" t="s">
        <v>891</v>
      </c>
      <c r="B74" s="218"/>
      <c r="C74" s="63" t="s">
        <v>882</v>
      </c>
      <c r="D74" s="62">
        <v>462</v>
      </c>
      <c r="E74" s="62">
        <v>422</v>
      </c>
      <c r="F74" s="74">
        <f t="shared" si="3"/>
        <v>0.9134199134199135</v>
      </c>
      <c r="G74" s="219">
        <v>15276</v>
      </c>
      <c r="H74" s="220"/>
      <c r="I74" s="72">
        <f t="shared" si="4"/>
        <v>36.199052132701425</v>
      </c>
      <c r="J74" s="209">
        <v>8</v>
      </c>
    </row>
    <row r="75" spans="1:10" s="13" customFormat="1" ht="35.25" customHeight="1">
      <c r="A75" s="217" t="s">
        <v>893</v>
      </c>
      <c r="B75" s="218"/>
      <c r="C75" s="63" t="s">
        <v>887</v>
      </c>
      <c r="D75" s="62">
        <v>779</v>
      </c>
      <c r="E75" s="62">
        <v>706</v>
      </c>
      <c r="F75" s="74">
        <f t="shared" si="3"/>
        <v>0.9062901155327343</v>
      </c>
      <c r="G75" s="219">
        <v>25593</v>
      </c>
      <c r="H75" s="220"/>
      <c r="I75" s="72">
        <f t="shared" si="4"/>
        <v>36.25070821529745</v>
      </c>
      <c r="J75" s="209">
        <v>9</v>
      </c>
    </row>
    <row r="76" spans="1:10" s="13" customFormat="1" ht="35.25" customHeight="1">
      <c r="A76" s="217" t="s">
        <v>892</v>
      </c>
      <c r="B76" s="218"/>
      <c r="C76" s="63" t="s">
        <v>882</v>
      </c>
      <c r="D76" s="62">
        <v>724</v>
      </c>
      <c r="E76" s="62">
        <v>654</v>
      </c>
      <c r="F76" s="74">
        <f t="shared" si="3"/>
        <v>0.9033149171270718</v>
      </c>
      <c r="G76" s="219">
        <v>23675</v>
      </c>
      <c r="H76" s="220"/>
      <c r="I76" s="72">
        <f t="shared" si="4"/>
        <v>36.20030581039755</v>
      </c>
      <c r="J76" s="209">
        <v>10</v>
      </c>
    </row>
    <row r="77" spans="1:10" s="13" customFormat="1" ht="35.25" customHeight="1">
      <c r="A77" s="217" t="s">
        <v>894</v>
      </c>
      <c r="B77" s="218"/>
      <c r="C77" s="63" t="s">
        <v>882</v>
      </c>
      <c r="D77" s="62">
        <v>833</v>
      </c>
      <c r="E77" s="62">
        <v>752</v>
      </c>
      <c r="F77" s="74">
        <f t="shared" si="3"/>
        <v>0.9027611044417767</v>
      </c>
      <c r="G77" s="219">
        <v>27222</v>
      </c>
      <c r="H77" s="220"/>
      <c r="I77" s="72">
        <f t="shared" si="4"/>
        <v>36.19946808510638</v>
      </c>
      <c r="J77" s="209">
        <v>11</v>
      </c>
    </row>
    <row r="78" spans="1:10" s="13" customFormat="1" ht="35.25" customHeight="1">
      <c r="A78" s="217" t="s">
        <v>895</v>
      </c>
      <c r="B78" s="218"/>
      <c r="C78" s="63" t="s">
        <v>882</v>
      </c>
      <c r="D78" s="62">
        <v>521</v>
      </c>
      <c r="E78" s="62">
        <v>460</v>
      </c>
      <c r="F78" s="74">
        <f t="shared" si="3"/>
        <v>0.8829174664107485</v>
      </c>
      <c r="G78" s="219">
        <v>16652</v>
      </c>
      <c r="H78" s="220"/>
      <c r="I78" s="72">
        <f t="shared" si="4"/>
        <v>36.2</v>
      </c>
      <c r="J78" s="209">
        <v>12</v>
      </c>
    </row>
    <row r="79" spans="1:10" s="13" customFormat="1" ht="35.25" customHeight="1">
      <c r="A79" s="217" t="s">
        <v>896</v>
      </c>
      <c r="B79" s="218"/>
      <c r="C79" s="63" t="s">
        <v>882</v>
      </c>
      <c r="D79" s="62">
        <v>530</v>
      </c>
      <c r="E79" s="62">
        <v>461</v>
      </c>
      <c r="F79" s="74">
        <f t="shared" si="3"/>
        <v>0.869811320754717</v>
      </c>
      <c r="G79" s="219">
        <v>16688</v>
      </c>
      <c r="H79" s="220"/>
      <c r="I79" s="72">
        <f t="shared" si="4"/>
        <v>36.199566160520604</v>
      </c>
      <c r="J79" s="209">
        <v>13</v>
      </c>
    </row>
    <row r="80" spans="1:10" s="13" customFormat="1" ht="35.25" customHeight="1">
      <c r="A80" s="217" t="s">
        <v>897</v>
      </c>
      <c r="B80" s="218"/>
      <c r="C80" s="63" t="s">
        <v>882</v>
      </c>
      <c r="D80" s="62">
        <v>492</v>
      </c>
      <c r="E80" s="62">
        <v>422</v>
      </c>
      <c r="F80" s="74">
        <f t="shared" si="3"/>
        <v>0.8577235772357723</v>
      </c>
      <c r="G80" s="219">
        <v>15275</v>
      </c>
      <c r="H80" s="220"/>
      <c r="I80" s="72">
        <f t="shared" si="4"/>
        <v>36.19668246445497</v>
      </c>
      <c r="J80" s="209">
        <v>14</v>
      </c>
    </row>
    <row r="81" spans="1:10" s="13" customFormat="1" ht="35.25" customHeight="1">
      <c r="A81" s="217" t="s">
        <v>899</v>
      </c>
      <c r="B81" s="218"/>
      <c r="C81" s="63" t="s">
        <v>898</v>
      </c>
      <c r="D81" s="62">
        <v>1248</v>
      </c>
      <c r="E81" s="62">
        <v>1039</v>
      </c>
      <c r="F81" s="74">
        <f t="shared" si="1"/>
        <v>0.8325320512820513</v>
      </c>
      <c r="G81" s="219">
        <v>37611</v>
      </c>
      <c r="H81" s="220"/>
      <c r="I81" s="72">
        <f t="shared" si="2"/>
        <v>36.19923002887392</v>
      </c>
      <c r="J81" s="209">
        <v>15</v>
      </c>
    </row>
    <row r="82" spans="1:10" s="13" customFormat="1" ht="35.25" customHeight="1">
      <c r="A82" s="217" t="s">
        <v>900</v>
      </c>
      <c r="B82" s="218"/>
      <c r="C82" s="63" t="s">
        <v>882</v>
      </c>
      <c r="D82" s="62">
        <v>402</v>
      </c>
      <c r="E82" s="62">
        <v>323</v>
      </c>
      <c r="F82" s="74">
        <f t="shared" si="1"/>
        <v>0.8034825870646766</v>
      </c>
      <c r="G82" s="219">
        <v>11693</v>
      </c>
      <c r="H82" s="220"/>
      <c r="I82" s="72">
        <f t="shared" si="2"/>
        <v>36.20123839009288</v>
      </c>
      <c r="J82" s="209">
        <v>16</v>
      </c>
    </row>
    <row r="83" spans="1:10" s="13" customFormat="1" ht="35.25" customHeight="1">
      <c r="A83" s="217" t="s">
        <v>901</v>
      </c>
      <c r="B83" s="218"/>
      <c r="C83" s="63" t="s">
        <v>882</v>
      </c>
      <c r="D83" s="62">
        <v>258</v>
      </c>
      <c r="E83" s="62">
        <v>190</v>
      </c>
      <c r="F83" s="74">
        <f t="shared" si="1"/>
        <v>0.7364341085271318</v>
      </c>
      <c r="G83" s="219">
        <v>6878</v>
      </c>
      <c r="H83" s="220"/>
      <c r="I83" s="72">
        <f t="shared" si="2"/>
        <v>36.2</v>
      </c>
      <c r="J83" s="209">
        <v>17</v>
      </c>
    </row>
    <row r="84" spans="1:10" s="13" customFormat="1" ht="35.25" customHeight="1">
      <c r="A84" s="217" t="s">
        <v>902</v>
      </c>
      <c r="B84" s="218"/>
      <c r="C84" s="63" t="s">
        <v>887</v>
      </c>
      <c r="D84" s="62">
        <v>686</v>
      </c>
      <c r="E84" s="62">
        <v>472</v>
      </c>
      <c r="F84" s="74">
        <f t="shared" si="1"/>
        <v>0.6880466472303207</v>
      </c>
      <c r="G84" s="219">
        <v>17086</v>
      </c>
      <c r="H84" s="220"/>
      <c r="I84" s="72">
        <f t="shared" si="2"/>
        <v>36.19915254237288</v>
      </c>
      <c r="J84" s="209">
        <v>18</v>
      </c>
    </row>
    <row r="85" spans="1:10" s="13" customFormat="1" ht="35.25" customHeight="1">
      <c r="A85" s="217" t="s">
        <v>903</v>
      </c>
      <c r="B85" s="218"/>
      <c r="C85" s="63" t="s">
        <v>882</v>
      </c>
      <c r="D85" s="62">
        <v>654</v>
      </c>
      <c r="E85" s="62">
        <v>448</v>
      </c>
      <c r="F85" s="74">
        <f t="shared" si="1"/>
        <v>0.6850152905198776</v>
      </c>
      <c r="G85" s="219">
        <v>16218</v>
      </c>
      <c r="H85" s="220"/>
      <c r="I85" s="72">
        <f t="shared" si="2"/>
        <v>36.200892857142854</v>
      </c>
      <c r="J85" s="209">
        <v>19</v>
      </c>
    </row>
    <row r="86" spans="1:10" s="13" customFormat="1" ht="35.25" customHeight="1">
      <c r="A86" s="217" t="s">
        <v>904</v>
      </c>
      <c r="B86" s="218"/>
      <c r="C86" s="63" t="s">
        <v>898</v>
      </c>
      <c r="D86" s="62">
        <v>1571</v>
      </c>
      <c r="E86" s="62">
        <v>968</v>
      </c>
      <c r="F86" s="74">
        <f t="shared" si="1"/>
        <v>0.6161680458306811</v>
      </c>
      <c r="G86" s="219">
        <v>35042</v>
      </c>
      <c r="H86" s="220"/>
      <c r="I86" s="73">
        <f t="shared" si="2"/>
        <v>36.200413223140494</v>
      </c>
      <c r="J86" s="209">
        <v>20</v>
      </c>
    </row>
    <row r="87" spans="1:10" s="13" customFormat="1" ht="35.25" customHeight="1">
      <c r="A87" s="217" t="s">
        <v>905</v>
      </c>
      <c r="B87" s="218"/>
      <c r="C87" s="63" t="s">
        <v>898</v>
      </c>
      <c r="D87" s="62">
        <v>1058</v>
      </c>
      <c r="E87" s="62">
        <v>336</v>
      </c>
      <c r="F87" s="74">
        <f t="shared" si="1"/>
        <v>0.31758034026465026</v>
      </c>
      <c r="G87" s="219">
        <v>12163</v>
      </c>
      <c r="H87" s="220"/>
      <c r="I87" s="73">
        <f t="shared" si="2"/>
        <v>36.19940476190476</v>
      </c>
      <c r="J87" s="209">
        <v>21</v>
      </c>
    </row>
    <row r="88" spans="1:10" s="13" customFormat="1" ht="35.25" customHeight="1">
      <c r="A88" s="217"/>
      <c r="B88" s="218"/>
      <c r="C88" s="63"/>
      <c r="D88" s="62"/>
      <c r="E88" s="62"/>
      <c r="F88" s="74" t="str">
        <f t="shared" si="1"/>
        <v>0%</v>
      </c>
      <c r="G88" s="219">
        <v>0</v>
      </c>
      <c r="H88" s="220"/>
      <c r="I88" s="73" t="str">
        <f t="shared" si="2"/>
        <v> </v>
      </c>
      <c r="J88" s="209">
        <v>22</v>
      </c>
    </row>
    <row r="89" spans="1:10" s="13" customFormat="1" ht="35.25" customHeight="1">
      <c r="A89" s="217"/>
      <c r="B89" s="218"/>
      <c r="C89" s="63"/>
      <c r="D89" s="62"/>
      <c r="E89" s="62"/>
      <c r="F89" s="74" t="str">
        <f t="shared" si="1"/>
        <v>0%</v>
      </c>
      <c r="G89" s="219">
        <v>0</v>
      </c>
      <c r="H89" s="220"/>
      <c r="I89" s="73" t="str">
        <f t="shared" si="2"/>
        <v> </v>
      </c>
      <c r="J89" s="209">
        <v>23</v>
      </c>
    </row>
    <row r="90" spans="1:10" s="13" customFormat="1" ht="35.25" customHeight="1">
      <c r="A90" s="217"/>
      <c r="B90" s="218"/>
      <c r="C90" s="63"/>
      <c r="D90" s="62"/>
      <c r="E90" s="62"/>
      <c r="F90" s="74" t="str">
        <f t="shared" si="1"/>
        <v>0%</v>
      </c>
      <c r="G90" s="219">
        <v>0</v>
      </c>
      <c r="H90" s="220"/>
      <c r="I90" s="73" t="str">
        <f t="shared" si="2"/>
        <v> </v>
      </c>
      <c r="J90" s="209">
        <v>24</v>
      </c>
    </row>
    <row r="91" spans="1:10" s="13" customFormat="1" ht="35.25" customHeight="1">
      <c r="A91" s="217"/>
      <c r="B91" s="218"/>
      <c r="C91" s="63"/>
      <c r="D91" s="62"/>
      <c r="E91" s="62"/>
      <c r="F91" s="74" t="str">
        <f t="shared" si="1"/>
        <v>0%</v>
      </c>
      <c r="G91" s="219">
        <v>0</v>
      </c>
      <c r="H91" s="220"/>
      <c r="I91" s="73" t="str">
        <f t="shared" si="2"/>
        <v> </v>
      </c>
      <c r="J91" s="209">
        <v>25</v>
      </c>
    </row>
    <row r="92" spans="1:10" s="13" customFormat="1" ht="35.25" customHeight="1">
      <c r="A92" s="217"/>
      <c r="B92" s="218"/>
      <c r="C92" s="63"/>
      <c r="D92" s="62"/>
      <c r="E92" s="62"/>
      <c r="F92" s="74" t="str">
        <f t="shared" si="1"/>
        <v>0%</v>
      </c>
      <c r="G92" s="219">
        <v>0</v>
      </c>
      <c r="H92" s="220"/>
      <c r="I92" s="73" t="str">
        <f t="shared" si="2"/>
        <v> </v>
      </c>
      <c r="J92" s="209">
        <v>26</v>
      </c>
    </row>
    <row r="93" spans="1:10" s="13" customFormat="1" ht="35.25" customHeight="1">
      <c r="A93" s="217"/>
      <c r="B93" s="218"/>
      <c r="C93" s="63"/>
      <c r="D93" s="62"/>
      <c r="E93" s="62"/>
      <c r="F93" s="74" t="str">
        <f t="shared" si="1"/>
        <v>0%</v>
      </c>
      <c r="G93" s="219">
        <v>0</v>
      </c>
      <c r="H93" s="220"/>
      <c r="I93" s="73" t="str">
        <f t="shared" si="2"/>
        <v> </v>
      </c>
      <c r="J93" s="209">
        <v>27</v>
      </c>
    </row>
    <row r="94" spans="1:10" s="13" customFormat="1" ht="35.25" customHeight="1">
      <c r="A94" s="217"/>
      <c r="B94" s="218"/>
      <c r="C94" s="63"/>
      <c r="D94" s="62"/>
      <c r="E94" s="62"/>
      <c r="F94" s="74" t="str">
        <f t="shared" si="1"/>
        <v>0%</v>
      </c>
      <c r="G94" s="219">
        <v>0</v>
      </c>
      <c r="H94" s="220"/>
      <c r="I94" s="73" t="str">
        <f t="shared" si="2"/>
        <v> </v>
      </c>
      <c r="J94" s="209">
        <v>28</v>
      </c>
    </row>
    <row r="95" spans="1:10" s="13" customFormat="1" ht="35.25" customHeight="1">
      <c r="A95" s="217"/>
      <c r="B95" s="218"/>
      <c r="C95" s="63"/>
      <c r="D95" s="62"/>
      <c r="E95" s="62"/>
      <c r="F95" s="74" t="str">
        <f t="shared" si="1"/>
        <v>0%</v>
      </c>
      <c r="G95" s="219">
        <v>0</v>
      </c>
      <c r="H95" s="220"/>
      <c r="I95" s="73" t="str">
        <f t="shared" si="2"/>
        <v> </v>
      </c>
      <c r="J95" s="209">
        <v>29</v>
      </c>
    </row>
    <row r="96" spans="1:10" s="13" customFormat="1" ht="35.25" customHeight="1">
      <c r="A96" s="217"/>
      <c r="B96" s="218"/>
      <c r="C96" s="63"/>
      <c r="D96" s="62"/>
      <c r="E96" s="62"/>
      <c r="F96" s="74" t="str">
        <f t="shared" si="1"/>
        <v>0%</v>
      </c>
      <c r="G96" s="219">
        <v>0</v>
      </c>
      <c r="H96" s="220"/>
      <c r="I96" s="73" t="str">
        <f t="shared" si="2"/>
        <v> </v>
      </c>
      <c r="J96" s="209">
        <v>30</v>
      </c>
    </row>
    <row r="97" spans="1:9" s="13" customFormat="1" ht="35.25" customHeight="1">
      <c r="A97" s="225" t="s">
        <v>303</v>
      </c>
      <c r="B97" s="226"/>
      <c r="C97" s="58"/>
      <c r="D97" s="57">
        <f>SUM(D67:D96)</f>
        <v>13498</v>
      </c>
      <c r="E97" s="57">
        <f>SUM(E67:E96)</f>
        <v>10764</v>
      </c>
      <c r="F97" s="92">
        <f t="shared" si="1"/>
        <v>0.7974514742924877</v>
      </c>
      <c r="G97" s="227">
        <f>SUM(G67:G96)</f>
        <v>389698</v>
      </c>
      <c r="H97" s="228"/>
      <c r="I97" s="59"/>
    </row>
    <row r="98" spans="5:8" ht="14.25">
      <c r="E98" s="60"/>
      <c r="F98" s="76" t="s">
        <v>492</v>
      </c>
      <c r="G98" s="231">
        <f>H22-G97</f>
        <v>-0.3200000000651926</v>
      </c>
      <c r="H98" s="231"/>
    </row>
  </sheetData>
  <sheetProtection password="CF47" sheet="1" objects="1" scenarios="1" selectLockedCells="1"/>
  <mergeCells count="82">
    <mergeCell ref="A78:B78"/>
    <mergeCell ref="G78:H78"/>
    <mergeCell ref="A79:B79"/>
    <mergeCell ref="G79:H79"/>
    <mergeCell ref="A74:B74"/>
    <mergeCell ref="G74:H74"/>
    <mergeCell ref="A69:B69"/>
    <mergeCell ref="G69:H69"/>
    <mergeCell ref="A70:B70"/>
    <mergeCell ref="G70:H70"/>
    <mergeCell ref="A71:B71"/>
    <mergeCell ref="G71:H71"/>
    <mergeCell ref="G93:H93"/>
    <mergeCell ref="G94:H94"/>
    <mergeCell ref="A75:B75"/>
    <mergeCell ref="G75:H75"/>
    <mergeCell ref="A76:B76"/>
    <mergeCell ref="G76:H76"/>
    <mergeCell ref="A80:B80"/>
    <mergeCell ref="G80:H80"/>
    <mergeCell ref="A77:B77"/>
    <mergeCell ref="G77:H77"/>
    <mergeCell ref="G98:H98"/>
    <mergeCell ref="B27:I27"/>
    <mergeCell ref="B30:I30"/>
    <mergeCell ref="B33:I33"/>
    <mergeCell ref="B36:I36"/>
    <mergeCell ref="B39:I39"/>
    <mergeCell ref="B42:I42"/>
    <mergeCell ref="B45:I45"/>
    <mergeCell ref="B49:I49"/>
    <mergeCell ref="B51:I51"/>
    <mergeCell ref="G89:H89"/>
    <mergeCell ref="G90:H90"/>
    <mergeCell ref="G91:H91"/>
    <mergeCell ref="G92:H92"/>
    <mergeCell ref="B62:I64"/>
    <mergeCell ref="A1:I1"/>
    <mergeCell ref="B56:I56"/>
    <mergeCell ref="B60:I60"/>
    <mergeCell ref="A68:B68"/>
    <mergeCell ref="G68:H68"/>
    <mergeCell ref="G88:H88"/>
    <mergeCell ref="A95:B95"/>
    <mergeCell ref="A96:B96"/>
    <mergeCell ref="A97:B97"/>
    <mergeCell ref="A92:B92"/>
    <mergeCell ref="A93:B93"/>
    <mergeCell ref="A94:B94"/>
    <mergeCell ref="G95:H95"/>
    <mergeCell ref="G96:H96"/>
    <mergeCell ref="G97:H97"/>
    <mergeCell ref="G84:H84"/>
    <mergeCell ref="A89:B89"/>
    <mergeCell ref="A90:B90"/>
    <mergeCell ref="A91:B91"/>
    <mergeCell ref="A86:B86"/>
    <mergeCell ref="A87:B87"/>
    <mergeCell ref="A88:B88"/>
    <mergeCell ref="G85:H85"/>
    <mergeCell ref="G86:H86"/>
    <mergeCell ref="G87:H87"/>
    <mergeCell ref="G82:H82"/>
    <mergeCell ref="G83:H83"/>
    <mergeCell ref="B54:H54"/>
    <mergeCell ref="A66:B66"/>
    <mergeCell ref="G66:H66"/>
    <mergeCell ref="A83:B83"/>
    <mergeCell ref="A72:B72"/>
    <mergeCell ref="G72:H72"/>
    <mergeCell ref="A73:B73"/>
    <mergeCell ref="G73:H73"/>
    <mergeCell ref="B47:I48"/>
    <mergeCell ref="B58:I59"/>
    <mergeCell ref="C3:F3"/>
    <mergeCell ref="A85:B85"/>
    <mergeCell ref="A84:B84"/>
    <mergeCell ref="A67:B67"/>
    <mergeCell ref="A81:B81"/>
    <mergeCell ref="A82:B82"/>
    <mergeCell ref="G67:H67"/>
    <mergeCell ref="G81:H81"/>
  </mergeCells>
  <printOptions/>
  <pageMargins left="0.42" right="0.45" top="0.57" bottom="0.75" header="0.3" footer="0.3"/>
  <pageSetup fitToHeight="3" horizontalDpi="600" verticalDpi="600" orientation="portrait" scale="85" r:id="rId1"/>
  <headerFooter>
    <oddFooter>&amp;L&amp;8FY2013-14 District Carryover and Award Increase Justification Form&amp;R&amp;8page &amp;P of &amp;N</oddFooter>
  </headerFooter>
  <rowBreaks count="2" manualBreakCount="2">
    <brk id="40" max="8" man="1"/>
    <brk id="64" max="8" man="1"/>
  </rowBreaks>
</worksheet>
</file>

<file path=xl/worksheets/sheet3.xml><?xml version="1.0" encoding="utf-8"?>
<worksheet xmlns="http://schemas.openxmlformats.org/spreadsheetml/2006/main" xmlns:r="http://schemas.openxmlformats.org/officeDocument/2006/relationships">
  <dimension ref="A3:I147"/>
  <sheetViews>
    <sheetView zoomScalePageLayoutView="0" workbookViewId="0" topLeftCell="A1">
      <pane xSplit="4" ySplit="3" topLeftCell="E4" activePane="bottomRight" state="frozen"/>
      <selection pane="topLeft" activeCell="B62" sqref="B62:I64"/>
      <selection pane="topRight" activeCell="B62" sqref="B62:I64"/>
      <selection pane="bottomLeft" activeCell="B62" sqref="B62:I64"/>
      <selection pane="bottomRight" activeCell="B62" sqref="B62:I64"/>
    </sheetView>
  </sheetViews>
  <sheetFormatPr defaultColWidth="8.8515625" defaultRowHeight="15"/>
  <cols>
    <col min="1" max="1" width="4.421875" style="4" bestFit="1" customWidth="1"/>
    <col min="2" max="2" width="38.421875" style="42" bestFit="1" customWidth="1"/>
    <col min="3" max="3" width="8.8515625" style="4" customWidth="1"/>
    <col min="4" max="4" width="34.421875" style="42" bestFit="1" customWidth="1"/>
    <col min="5" max="5" width="12.421875" style="4" bestFit="1" customWidth="1"/>
    <col min="6" max="9" width="13.421875" style="4" bestFit="1" customWidth="1"/>
    <col min="10" max="16384" width="8.8515625" style="4" customWidth="1"/>
  </cols>
  <sheetData>
    <row r="3" spans="1:9" ht="21">
      <c r="A3" s="3" t="s">
        <v>3</v>
      </c>
      <c r="B3" s="3" t="s">
        <v>4</v>
      </c>
      <c r="C3" s="126" t="s">
        <v>494</v>
      </c>
      <c r="D3" s="125" t="s">
        <v>495</v>
      </c>
      <c r="E3" s="123" t="s">
        <v>496</v>
      </c>
      <c r="F3" s="127" t="s">
        <v>497</v>
      </c>
      <c r="G3" s="130" t="s">
        <v>498</v>
      </c>
      <c r="H3" s="128" t="s">
        <v>499</v>
      </c>
      <c r="I3" s="124" t="s">
        <v>500</v>
      </c>
    </row>
    <row r="4" spans="1:9" ht="14.25">
      <c r="A4" s="5" t="s">
        <v>5</v>
      </c>
      <c r="B4" s="49" t="s">
        <v>6</v>
      </c>
      <c r="C4" s="93" t="s">
        <v>5</v>
      </c>
      <c r="D4" s="106" t="s">
        <v>515</v>
      </c>
      <c r="E4" s="107">
        <v>0</v>
      </c>
      <c r="F4" s="107">
        <v>29635</v>
      </c>
      <c r="G4" s="129">
        <v>29635</v>
      </c>
      <c r="H4" s="108">
        <v>13667</v>
      </c>
      <c r="I4" s="109">
        <f>+G4-H4</f>
        <v>15968</v>
      </c>
    </row>
    <row r="5" spans="1:9" ht="14.25">
      <c r="A5" s="5" t="s">
        <v>180</v>
      </c>
      <c r="B5" s="49" t="s">
        <v>319</v>
      </c>
      <c r="C5" s="93" t="s">
        <v>180</v>
      </c>
      <c r="D5" s="114" t="s">
        <v>319</v>
      </c>
      <c r="E5" s="107">
        <v>10439.19</v>
      </c>
      <c r="F5" s="107">
        <v>72049</v>
      </c>
      <c r="G5" s="107">
        <v>82488.19</v>
      </c>
      <c r="H5" s="108">
        <v>65495</v>
      </c>
      <c r="I5" s="109">
        <f aca="true" t="shared" si="0" ref="I5:I68">+G5-H5</f>
        <v>16993.190000000002</v>
      </c>
    </row>
    <row r="6" spans="1:9" ht="14.25">
      <c r="A6" s="6" t="s">
        <v>8</v>
      </c>
      <c r="B6" s="49" t="s">
        <v>9</v>
      </c>
      <c r="C6" s="94" t="s">
        <v>8</v>
      </c>
      <c r="D6" s="106" t="s">
        <v>320</v>
      </c>
      <c r="E6" s="107">
        <v>259534.72</v>
      </c>
      <c r="F6" s="107">
        <v>1304727</v>
      </c>
      <c r="G6" s="107">
        <v>1564261.72</v>
      </c>
      <c r="H6" s="108">
        <v>1306533</v>
      </c>
      <c r="I6" s="109">
        <f t="shared" si="0"/>
        <v>257728.71999999997</v>
      </c>
    </row>
    <row r="7" spans="1:9" ht="14.25">
      <c r="A7" s="6" t="s">
        <v>10</v>
      </c>
      <c r="B7" s="49" t="s">
        <v>11</v>
      </c>
      <c r="C7" s="94" t="s">
        <v>10</v>
      </c>
      <c r="D7" s="106" t="s">
        <v>321</v>
      </c>
      <c r="E7" s="107">
        <v>8136701.1</v>
      </c>
      <c r="F7" s="107">
        <v>28683680</v>
      </c>
      <c r="G7" s="107">
        <v>36820381.1</v>
      </c>
      <c r="H7" s="108">
        <v>26277888</v>
      </c>
      <c r="I7" s="109">
        <f t="shared" si="0"/>
        <v>10542493.100000001</v>
      </c>
    </row>
    <row r="8" spans="1:9" ht="14.25">
      <c r="A8" s="5" t="s">
        <v>7</v>
      </c>
      <c r="B8" s="49" t="s">
        <v>456</v>
      </c>
      <c r="C8" s="93" t="s">
        <v>12</v>
      </c>
      <c r="D8" s="106" t="s">
        <v>522</v>
      </c>
      <c r="E8" s="107">
        <v>12896.04</v>
      </c>
      <c r="F8" s="107">
        <v>54869</v>
      </c>
      <c r="G8" s="107">
        <v>67765.04</v>
      </c>
      <c r="H8" s="108">
        <v>67860</v>
      </c>
      <c r="I8" s="109">
        <f t="shared" si="0"/>
        <v>-94.9600000000064</v>
      </c>
    </row>
    <row r="9" spans="1:9" ht="14.25">
      <c r="A9" s="5" t="s">
        <v>12</v>
      </c>
      <c r="B9" s="49" t="s">
        <v>13</v>
      </c>
      <c r="C9" s="93" t="s">
        <v>14</v>
      </c>
      <c r="D9" s="106" t="s">
        <v>323</v>
      </c>
      <c r="E9" s="107">
        <v>9045.24</v>
      </c>
      <c r="F9" s="107">
        <v>18143</v>
      </c>
      <c r="G9" s="107">
        <v>27188.24</v>
      </c>
      <c r="H9" s="108">
        <v>16493</v>
      </c>
      <c r="I9" s="109">
        <f t="shared" si="0"/>
        <v>10695.240000000002</v>
      </c>
    </row>
    <row r="10" spans="1:9" ht="14.25">
      <c r="A10" s="5" t="s">
        <v>14</v>
      </c>
      <c r="B10" s="49" t="s">
        <v>15</v>
      </c>
      <c r="C10" s="93" t="s">
        <v>16</v>
      </c>
      <c r="D10" s="106" t="s">
        <v>527</v>
      </c>
      <c r="E10" s="107">
        <v>0</v>
      </c>
      <c r="F10" s="107">
        <v>24437</v>
      </c>
      <c r="G10" s="107">
        <v>24437</v>
      </c>
      <c r="H10" s="108">
        <v>11432</v>
      </c>
      <c r="I10" s="109">
        <f t="shared" si="0"/>
        <v>13005</v>
      </c>
    </row>
    <row r="11" spans="1:9" ht="14.25">
      <c r="A11" s="5" t="s">
        <v>16</v>
      </c>
      <c r="B11" s="49" t="s">
        <v>17</v>
      </c>
      <c r="C11" s="93" t="s">
        <v>18</v>
      </c>
      <c r="D11" s="106" t="s">
        <v>530</v>
      </c>
      <c r="E11" s="107">
        <v>0</v>
      </c>
      <c r="F11" s="107">
        <v>24077</v>
      </c>
      <c r="G11" s="107">
        <v>24077</v>
      </c>
      <c r="H11" s="108">
        <v>21887</v>
      </c>
      <c r="I11" s="109">
        <f t="shared" si="0"/>
        <v>2190</v>
      </c>
    </row>
    <row r="12" spans="1:9" ht="14.25">
      <c r="A12" s="5" t="s">
        <v>18</v>
      </c>
      <c r="B12" s="49" t="s">
        <v>19</v>
      </c>
      <c r="C12" s="93" t="s">
        <v>20</v>
      </c>
      <c r="D12" s="106" t="s">
        <v>326</v>
      </c>
      <c r="E12" s="107">
        <v>10499.81</v>
      </c>
      <c r="F12" s="107">
        <v>66996</v>
      </c>
      <c r="G12" s="107">
        <v>77495.81</v>
      </c>
      <c r="H12" s="108">
        <v>60902</v>
      </c>
      <c r="I12" s="109">
        <f t="shared" si="0"/>
        <v>16593.809999999998</v>
      </c>
    </row>
    <row r="13" spans="1:9" ht="14.25">
      <c r="A13" s="5" t="s">
        <v>20</v>
      </c>
      <c r="B13" s="49" t="s">
        <v>21</v>
      </c>
      <c r="C13" s="94" t="s">
        <v>22</v>
      </c>
      <c r="D13" s="106" t="s">
        <v>327</v>
      </c>
      <c r="E13" s="107">
        <v>7823.21</v>
      </c>
      <c r="F13" s="107">
        <v>103559</v>
      </c>
      <c r="G13" s="107">
        <v>111382.21</v>
      </c>
      <c r="H13" s="108">
        <v>94139</v>
      </c>
      <c r="I13" s="109">
        <f t="shared" si="0"/>
        <v>17243.210000000006</v>
      </c>
    </row>
    <row r="14" spans="1:9" ht="14.25">
      <c r="A14" s="6" t="s">
        <v>22</v>
      </c>
      <c r="B14" s="49" t="s">
        <v>23</v>
      </c>
      <c r="C14" s="132">
        <v>556</v>
      </c>
      <c r="D14" s="106" t="s">
        <v>483</v>
      </c>
      <c r="E14" s="107">
        <v>0</v>
      </c>
      <c r="F14" s="107">
        <v>34294</v>
      </c>
      <c r="G14" s="107">
        <v>34294</v>
      </c>
      <c r="H14" s="108">
        <v>0</v>
      </c>
      <c r="I14" s="109">
        <f t="shared" si="0"/>
        <v>34294</v>
      </c>
    </row>
    <row r="15" spans="1:9" ht="14.25">
      <c r="A15" s="6" t="s">
        <v>482</v>
      </c>
      <c r="B15" s="49" t="s">
        <v>483</v>
      </c>
      <c r="C15" s="94" t="s">
        <v>24</v>
      </c>
      <c r="D15" s="106" t="s">
        <v>328</v>
      </c>
      <c r="E15" s="107">
        <v>145434.36</v>
      </c>
      <c r="F15" s="107">
        <v>727462</v>
      </c>
      <c r="G15" s="107">
        <v>872896.36</v>
      </c>
      <c r="H15" s="108">
        <v>686783</v>
      </c>
      <c r="I15" s="109">
        <f t="shared" si="0"/>
        <v>186113.36</v>
      </c>
    </row>
    <row r="16" spans="1:9" ht="14.25">
      <c r="A16" s="6" t="s">
        <v>24</v>
      </c>
      <c r="B16" s="49" t="s">
        <v>25</v>
      </c>
      <c r="C16" s="94" t="s">
        <v>28</v>
      </c>
      <c r="D16" s="106" t="s">
        <v>329</v>
      </c>
      <c r="E16" s="107">
        <v>122391.81</v>
      </c>
      <c r="F16" s="107">
        <v>405968</v>
      </c>
      <c r="G16" s="107">
        <v>528359.81</v>
      </c>
      <c r="H16" s="108">
        <v>409846</v>
      </c>
      <c r="I16" s="109">
        <f t="shared" si="0"/>
        <v>118513.81000000006</v>
      </c>
    </row>
    <row r="17" spans="1:9" ht="14.25">
      <c r="A17" s="5" t="s">
        <v>26</v>
      </c>
      <c r="B17" s="49" t="s">
        <v>27</v>
      </c>
      <c r="C17" s="94" t="s">
        <v>30</v>
      </c>
      <c r="D17" s="106" t="s">
        <v>330</v>
      </c>
      <c r="E17" s="107">
        <v>128436.68</v>
      </c>
      <c r="F17" s="107">
        <v>1623085</v>
      </c>
      <c r="G17" s="107">
        <v>1751521.68</v>
      </c>
      <c r="H17" s="108">
        <v>1539938</v>
      </c>
      <c r="I17" s="109">
        <f t="shared" si="0"/>
        <v>211583.67999999993</v>
      </c>
    </row>
    <row r="18" spans="1:9" ht="14.25">
      <c r="A18" s="6" t="s">
        <v>28</v>
      </c>
      <c r="B18" s="49" t="s">
        <v>29</v>
      </c>
      <c r="C18" s="94" t="s">
        <v>32</v>
      </c>
      <c r="D18" s="106" t="s">
        <v>331</v>
      </c>
      <c r="E18" s="107">
        <v>133912.39</v>
      </c>
      <c r="F18" s="107">
        <v>1065488</v>
      </c>
      <c r="G18" s="107">
        <v>1199400.39</v>
      </c>
      <c r="H18" s="108">
        <v>991122</v>
      </c>
      <c r="I18" s="109">
        <f t="shared" si="0"/>
        <v>208278.3899999999</v>
      </c>
    </row>
    <row r="19" spans="1:9" ht="14.25">
      <c r="A19" s="6" t="s">
        <v>30</v>
      </c>
      <c r="B19" s="49" t="s">
        <v>31</v>
      </c>
      <c r="C19" s="94" t="s">
        <v>34</v>
      </c>
      <c r="D19" s="106" t="s">
        <v>332</v>
      </c>
      <c r="E19" s="115">
        <v>386171.02</v>
      </c>
      <c r="F19" s="107">
        <v>1171355</v>
      </c>
      <c r="G19" s="107">
        <v>1171355</v>
      </c>
      <c r="H19" s="108">
        <v>1106816</v>
      </c>
      <c r="I19" s="109">
        <f t="shared" si="0"/>
        <v>64539</v>
      </c>
    </row>
    <row r="20" spans="1:9" ht="14.25">
      <c r="A20" s="6" t="s">
        <v>32</v>
      </c>
      <c r="B20" s="49" t="s">
        <v>33</v>
      </c>
      <c r="C20" s="94" t="s">
        <v>36</v>
      </c>
      <c r="D20" s="106" t="s">
        <v>333</v>
      </c>
      <c r="E20" s="116">
        <v>170.32</v>
      </c>
      <c r="F20" s="107">
        <v>79365</v>
      </c>
      <c r="G20" s="107">
        <v>79535.32</v>
      </c>
      <c r="H20" s="108">
        <v>80146</v>
      </c>
      <c r="I20" s="109">
        <f t="shared" si="0"/>
        <v>-610.679999999993</v>
      </c>
    </row>
    <row r="21" spans="1:9" ht="14.25">
      <c r="A21" s="6" t="s">
        <v>34</v>
      </c>
      <c r="B21" s="49" t="s">
        <v>35</v>
      </c>
      <c r="C21" s="94" t="s">
        <v>38</v>
      </c>
      <c r="D21" s="106" t="s">
        <v>334</v>
      </c>
      <c r="E21" s="116">
        <v>211865.89</v>
      </c>
      <c r="F21" s="107">
        <v>1107351</v>
      </c>
      <c r="G21" s="107">
        <v>1319216.89</v>
      </c>
      <c r="H21" s="108">
        <v>1063310</v>
      </c>
      <c r="I21" s="109">
        <f t="shared" si="0"/>
        <v>255906.8899999999</v>
      </c>
    </row>
    <row r="22" spans="1:9" ht="14.25">
      <c r="A22" s="6" t="s">
        <v>36</v>
      </c>
      <c r="B22" s="49" t="s">
        <v>37</v>
      </c>
      <c r="C22" s="94" t="s">
        <v>40</v>
      </c>
      <c r="D22" s="106" t="s">
        <v>335</v>
      </c>
      <c r="E22" s="116">
        <v>19427.86</v>
      </c>
      <c r="F22" s="107">
        <v>90289</v>
      </c>
      <c r="G22" s="107">
        <v>109716.86</v>
      </c>
      <c r="H22" s="108">
        <v>82076</v>
      </c>
      <c r="I22" s="109">
        <f t="shared" si="0"/>
        <v>27640.86</v>
      </c>
    </row>
    <row r="23" spans="1:9" ht="14.25">
      <c r="A23" s="6" t="s">
        <v>38</v>
      </c>
      <c r="B23" s="49" t="s">
        <v>39</v>
      </c>
      <c r="C23" s="94" t="s">
        <v>42</v>
      </c>
      <c r="D23" s="106" t="s">
        <v>336</v>
      </c>
      <c r="E23" s="115">
        <v>1565449.26</v>
      </c>
      <c r="F23" s="107">
        <v>3281522</v>
      </c>
      <c r="G23" s="107">
        <v>3281522</v>
      </c>
      <c r="H23" s="108">
        <v>2991577</v>
      </c>
      <c r="I23" s="109">
        <f t="shared" si="0"/>
        <v>289945</v>
      </c>
    </row>
    <row r="24" spans="1:9" ht="14.25">
      <c r="A24" s="6" t="s">
        <v>40</v>
      </c>
      <c r="B24" s="49" t="s">
        <v>41</v>
      </c>
      <c r="C24" s="93" t="s">
        <v>44</v>
      </c>
      <c r="D24" s="106" t="s">
        <v>337</v>
      </c>
      <c r="E24" s="116">
        <v>8433.59</v>
      </c>
      <c r="F24" s="107">
        <v>85583</v>
      </c>
      <c r="G24" s="107">
        <v>94016.59</v>
      </c>
      <c r="H24" s="108">
        <v>84562</v>
      </c>
      <c r="I24" s="109">
        <f t="shared" si="0"/>
        <v>9454.589999999997</v>
      </c>
    </row>
    <row r="25" spans="1:9" ht="14.25">
      <c r="A25" s="6" t="s">
        <v>42</v>
      </c>
      <c r="B25" s="49" t="s">
        <v>43</v>
      </c>
      <c r="C25" s="94" t="s">
        <v>46</v>
      </c>
      <c r="D25" s="106" t="s">
        <v>338</v>
      </c>
      <c r="E25" s="115">
        <v>30387.45</v>
      </c>
      <c r="F25" s="107">
        <v>116574</v>
      </c>
      <c r="G25" s="107">
        <v>116574</v>
      </c>
      <c r="H25" s="108">
        <v>116627</v>
      </c>
      <c r="I25" s="109">
        <f t="shared" si="0"/>
        <v>-53</v>
      </c>
    </row>
    <row r="26" spans="1:9" ht="14.25">
      <c r="A26" s="5" t="s">
        <v>44</v>
      </c>
      <c r="B26" s="49" t="s">
        <v>45</v>
      </c>
      <c r="C26" s="93" t="s">
        <v>48</v>
      </c>
      <c r="D26" s="106" t="s">
        <v>339</v>
      </c>
      <c r="E26" s="116">
        <v>0</v>
      </c>
      <c r="F26" s="107">
        <v>40036</v>
      </c>
      <c r="G26" s="107">
        <v>40036</v>
      </c>
      <c r="H26" s="108">
        <v>36394</v>
      </c>
      <c r="I26" s="109">
        <f t="shared" si="0"/>
        <v>3642</v>
      </c>
    </row>
    <row r="27" spans="1:9" ht="14.25">
      <c r="A27" s="6" t="s">
        <v>46</v>
      </c>
      <c r="B27" s="49" t="s">
        <v>47</v>
      </c>
      <c r="C27" s="94" t="s">
        <v>50</v>
      </c>
      <c r="D27" s="106" t="s">
        <v>340</v>
      </c>
      <c r="E27" s="115">
        <v>11698.18</v>
      </c>
      <c r="F27" s="107">
        <v>67582</v>
      </c>
      <c r="G27" s="107">
        <v>67582</v>
      </c>
      <c r="H27" s="108">
        <v>63673</v>
      </c>
      <c r="I27" s="109">
        <f t="shared" si="0"/>
        <v>3909</v>
      </c>
    </row>
    <row r="28" spans="1:9" ht="14.25">
      <c r="A28" s="5" t="s">
        <v>48</v>
      </c>
      <c r="B28" s="49" t="s">
        <v>49</v>
      </c>
      <c r="C28" s="94" t="s">
        <v>52</v>
      </c>
      <c r="D28" s="106" t="s">
        <v>565</v>
      </c>
      <c r="E28" s="116">
        <v>3840.92</v>
      </c>
      <c r="F28" s="107">
        <v>136181</v>
      </c>
      <c r="G28" s="107">
        <v>140021.92</v>
      </c>
      <c r="H28" s="108">
        <v>136244</v>
      </c>
      <c r="I28" s="109">
        <f t="shared" si="0"/>
        <v>3777.920000000013</v>
      </c>
    </row>
    <row r="29" spans="1:9" ht="14.25">
      <c r="A29" s="6" t="s">
        <v>50</v>
      </c>
      <c r="B29" s="49" t="s">
        <v>51</v>
      </c>
      <c r="C29" s="94" t="s">
        <v>54</v>
      </c>
      <c r="D29" s="106" t="s">
        <v>342</v>
      </c>
      <c r="E29" s="116">
        <v>11598.72</v>
      </c>
      <c r="F29" s="107">
        <v>83318</v>
      </c>
      <c r="G29" s="107">
        <v>94916.72</v>
      </c>
      <c r="H29" s="108">
        <v>79639</v>
      </c>
      <c r="I29" s="109">
        <f t="shared" si="0"/>
        <v>15277.720000000001</v>
      </c>
    </row>
    <row r="30" spans="1:9" ht="14.25">
      <c r="A30" s="6" t="s">
        <v>52</v>
      </c>
      <c r="B30" s="49" t="s">
        <v>53</v>
      </c>
      <c r="C30" s="94" t="s">
        <v>56</v>
      </c>
      <c r="D30" s="106" t="s">
        <v>343</v>
      </c>
      <c r="E30" s="116">
        <v>321646.56</v>
      </c>
      <c r="F30" s="107">
        <v>2145036</v>
      </c>
      <c r="G30" s="107">
        <v>2466682.56</v>
      </c>
      <c r="H30" s="108">
        <v>2133412</v>
      </c>
      <c r="I30" s="109">
        <f t="shared" si="0"/>
        <v>333270.56000000006</v>
      </c>
    </row>
    <row r="31" spans="1:9" ht="14.25">
      <c r="A31" s="6" t="s">
        <v>54</v>
      </c>
      <c r="B31" s="49" t="s">
        <v>55</v>
      </c>
      <c r="C31" s="94" t="s">
        <v>58</v>
      </c>
      <c r="D31" s="106" t="s">
        <v>344</v>
      </c>
      <c r="E31" s="116">
        <v>67012.57</v>
      </c>
      <c r="F31" s="107">
        <v>525709</v>
      </c>
      <c r="G31" s="107">
        <v>592721.57</v>
      </c>
      <c r="H31" s="108">
        <v>493637</v>
      </c>
      <c r="I31" s="109">
        <f t="shared" si="0"/>
        <v>99084.56999999995</v>
      </c>
    </row>
    <row r="32" spans="1:9" ht="14.25">
      <c r="A32" s="6" t="s">
        <v>56</v>
      </c>
      <c r="B32" s="49" t="s">
        <v>57</v>
      </c>
      <c r="C32" s="93" t="s">
        <v>63</v>
      </c>
      <c r="D32" s="106" t="s">
        <v>574</v>
      </c>
      <c r="E32" s="116">
        <v>10997</v>
      </c>
      <c r="F32" s="107">
        <v>15327</v>
      </c>
      <c r="G32" s="107">
        <v>26324</v>
      </c>
      <c r="H32" s="108">
        <v>9897</v>
      </c>
      <c r="I32" s="109">
        <f t="shared" si="0"/>
        <v>16427</v>
      </c>
    </row>
    <row r="33" spans="1:9" ht="14.25">
      <c r="A33" s="6" t="s">
        <v>58</v>
      </c>
      <c r="B33" s="49" t="s">
        <v>59</v>
      </c>
      <c r="C33" s="94" t="s">
        <v>60</v>
      </c>
      <c r="D33" s="106" t="s">
        <v>577</v>
      </c>
      <c r="E33" s="116">
        <v>6417.91</v>
      </c>
      <c r="F33" s="107">
        <v>25351</v>
      </c>
      <c r="G33" s="107">
        <v>31768.91</v>
      </c>
      <c r="H33" s="108">
        <v>25132</v>
      </c>
      <c r="I33" s="109">
        <f t="shared" si="0"/>
        <v>6636.91</v>
      </c>
    </row>
    <row r="34" spans="1:9" ht="14.25">
      <c r="A34" s="7" t="s">
        <v>63</v>
      </c>
      <c r="B34" s="49" t="s">
        <v>64</v>
      </c>
      <c r="C34" s="93" t="s">
        <v>61</v>
      </c>
      <c r="D34" s="106" t="s">
        <v>579</v>
      </c>
      <c r="E34" s="116">
        <v>7298</v>
      </c>
      <c r="F34" s="107">
        <v>7226</v>
      </c>
      <c r="G34" s="107">
        <v>14524</v>
      </c>
      <c r="H34" s="108">
        <v>6568</v>
      </c>
      <c r="I34" s="109">
        <f t="shared" si="0"/>
        <v>7956</v>
      </c>
    </row>
    <row r="35" spans="1:9" ht="14.25">
      <c r="A35" s="6" t="s">
        <v>60</v>
      </c>
      <c r="B35" s="49" t="s">
        <v>346</v>
      </c>
      <c r="C35" s="93" t="s">
        <v>65</v>
      </c>
      <c r="D35" s="106" t="s">
        <v>582</v>
      </c>
      <c r="E35" s="116">
        <v>5191.46</v>
      </c>
      <c r="F35" s="107">
        <v>11458</v>
      </c>
      <c r="G35" s="107">
        <v>16649.46</v>
      </c>
      <c r="H35" s="108">
        <v>10416</v>
      </c>
      <c r="I35" s="109">
        <f t="shared" si="0"/>
        <v>6233.459999999999</v>
      </c>
    </row>
    <row r="36" spans="1:9" ht="14.25">
      <c r="A36" s="7" t="s">
        <v>61</v>
      </c>
      <c r="B36" s="49" t="s">
        <v>62</v>
      </c>
      <c r="C36" s="94" t="s">
        <v>67</v>
      </c>
      <c r="D36" s="106" t="s">
        <v>349</v>
      </c>
      <c r="E36" s="116">
        <v>150409.29</v>
      </c>
      <c r="F36" s="107">
        <v>688691</v>
      </c>
      <c r="G36" s="107">
        <v>839100.29</v>
      </c>
      <c r="H36" s="108">
        <v>646960</v>
      </c>
      <c r="I36" s="109">
        <f t="shared" si="0"/>
        <v>192140.29000000004</v>
      </c>
    </row>
    <row r="37" spans="1:9" ht="14.25">
      <c r="A37" s="5" t="s">
        <v>65</v>
      </c>
      <c r="B37" s="49" t="s">
        <v>66</v>
      </c>
      <c r="C37" s="94" t="s">
        <v>69</v>
      </c>
      <c r="D37" s="106" t="s">
        <v>350</v>
      </c>
      <c r="E37" s="115">
        <v>1629797.87</v>
      </c>
      <c r="F37" s="107">
        <v>4273892</v>
      </c>
      <c r="G37" s="107">
        <v>4273892</v>
      </c>
      <c r="H37" s="108">
        <v>4051535</v>
      </c>
      <c r="I37" s="109">
        <f t="shared" si="0"/>
        <v>222357</v>
      </c>
    </row>
    <row r="38" spans="1:9" ht="14.25">
      <c r="A38" s="6" t="s">
        <v>67</v>
      </c>
      <c r="B38" s="49" t="s">
        <v>68</v>
      </c>
      <c r="C38" s="94" t="s">
        <v>71</v>
      </c>
      <c r="D38" s="106" t="s">
        <v>351</v>
      </c>
      <c r="E38" s="115">
        <v>64089.81</v>
      </c>
      <c r="F38" s="107">
        <v>65052</v>
      </c>
      <c r="G38" s="107">
        <v>65052</v>
      </c>
      <c r="H38" s="108">
        <v>59135</v>
      </c>
      <c r="I38" s="109">
        <f t="shared" si="0"/>
        <v>5917</v>
      </c>
    </row>
    <row r="39" spans="1:9" ht="14.25">
      <c r="A39" s="6" t="s">
        <v>69</v>
      </c>
      <c r="B39" s="49" t="s">
        <v>70</v>
      </c>
      <c r="C39" s="94" t="s">
        <v>73</v>
      </c>
      <c r="D39" s="106" t="s">
        <v>352</v>
      </c>
      <c r="E39" s="116">
        <v>20788.03</v>
      </c>
      <c r="F39" s="107">
        <v>212981</v>
      </c>
      <c r="G39" s="107">
        <v>233769.03</v>
      </c>
      <c r="H39" s="108">
        <v>213078</v>
      </c>
      <c r="I39" s="109">
        <f t="shared" si="0"/>
        <v>20691.03</v>
      </c>
    </row>
    <row r="40" spans="1:9" ht="14.25">
      <c r="A40" s="6" t="s">
        <v>71</v>
      </c>
      <c r="B40" s="49" t="s">
        <v>72</v>
      </c>
      <c r="C40" s="94" t="s">
        <v>75</v>
      </c>
      <c r="D40" s="106" t="s">
        <v>593</v>
      </c>
      <c r="E40" s="116">
        <v>8886.65</v>
      </c>
      <c r="F40" s="107">
        <v>60148</v>
      </c>
      <c r="G40" s="107">
        <v>69034.65</v>
      </c>
      <c r="H40" s="108">
        <v>60176</v>
      </c>
      <c r="I40" s="109">
        <f t="shared" si="0"/>
        <v>8858.649999999994</v>
      </c>
    </row>
    <row r="41" spans="1:9" ht="14.25">
      <c r="A41" s="6" t="s">
        <v>73</v>
      </c>
      <c r="B41" s="49" t="s">
        <v>74</v>
      </c>
      <c r="C41" s="94" t="s">
        <v>77</v>
      </c>
      <c r="D41" s="106" t="s">
        <v>354</v>
      </c>
      <c r="E41" s="116">
        <v>27222.59</v>
      </c>
      <c r="F41" s="107">
        <v>266708</v>
      </c>
      <c r="G41" s="107">
        <v>293930.59</v>
      </c>
      <c r="H41" s="108">
        <v>266829</v>
      </c>
      <c r="I41" s="109">
        <f t="shared" si="0"/>
        <v>27101.590000000026</v>
      </c>
    </row>
    <row r="42" spans="1:9" ht="14.25">
      <c r="A42" s="6" t="s">
        <v>75</v>
      </c>
      <c r="B42" s="49" t="s">
        <v>76</v>
      </c>
      <c r="C42" s="93" t="s">
        <v>79</v>
      </c>
      <c r="D42" s="106" t="s">
        <v>355</v>
      </c>
      <c r="E42" s="116">
        <v>0.47</v>
      </c>
      <c r="F42" s="107">
        <v>29469</v>
      </c>
      <c r="G42" s="107">
        <v>29469.47</v>
      </c>
      <c r="H42" s="108">
        <v>26789</v>
      </c>
      <c r="I42" s="109">
        <f t="shared" si="0"/>
        <v>2680.470000000001</v>
      </c>
    </row>
    <row r="43" spans="1:9" ht="14.25">
      <c r="A43" s="6" t="s">
        <v>77</v>
      </c>
      <c r="B43" s="49" t="s">
        <v>78</v>
      </c>
      <c r="C43" s="94" t="s">
        <v>81</v>
      </c>
      <c r="D43" s="106" t="s">
        <v>356</v>
      </c>
      <c r="E43" s="116">
        <v>15987.19</v>
      </c>
      <c r="F43" s="107">
        <v>18306</v>
      </c>
      <c r="G43" s="107">
        <v>34293.19</v>
      </c>
      <c r="H43" s="108">
        <v>18314</v>
      </c>
      <c r="I43" s="109">
        <f t="shared" si="0"/>
        <v>15979.190000000002</v>
      </c>
    </row>
    <row r="44" spans="1:9" ht="14.25">
      <c r="A44" s="5" t="s">
        <v>79</v>
      </c>
      <c r="B44" s="49" t="s">
        <v>80</v>
      </c>
      <c r="C44" s="94" t="s">
        <v>83</v>
      </c>
      <c r="D44" s="106" t="s">
        <v>357</v>
      </c>
      <c r="E44" s="116">
        <v>240496.45</v>
      </c>
      <c r="F44" s="107">
        <v>1688907</v>
      </c>
      <c r="G44" s="107">
        <v>1929403.45</v>
      </c>
      <c r="H44" s="108">
        <v>1535280</v>
      </c>
      <c r="I44" s="109">
        <f t="shared" si="0"/>
        <v>394123.44999999995</v>
      </c>
    </row>
    <row r="45" spans="1:9" ht="14.25">
      <c r="A45" s="6" t="s">
        <v>81</v>
      </c>
      <c r="B45" s="49" t="s">
        <v>82</v>
      </c>
      <c r="C45" s="94" t="s">
        <v>85</v>
      </c>
      <c r="D45" s="106" t="s">
        <v>358</v>
      </c>
      <c r="E45" s="116">
        <v>53337.1</v>
      </c>
      <c r="F45" s="107">
        <v>259148</v>
      </c>
      <c r="G45" s="107">
        <v>312485.1</v>
      </c>
      <c r="H45" s="108">
        <v>256904</v>
      </c>
      <c r="I45" s="109">
        <f t="shared" si="0"/>
        <v>55581.09999999998</v>
      </c>
    </row>
    <row r="46" spans="1:9" ht="14.25">
      <c r="A46" s="6" t="s">
        <v>83</v>
      </c>
      <c r="B46" s="49" t="s">
        <v>84</v>
      </c>
      <c r="C46" s="93" t="s">
        <v>87</v>
      </c>
      <c r="D46" s="106" t="s">
        <v>606</v>
      </c>
      <c r="E46" s="116">
        <v>0</v>
      </c>
      <c r="F46" s="107">
        <v>33882</v>
      </c>
      <c r="G46" s="107">
        <v>33882</v>
      </c>
      <c r="H46" s="108">
        <v>0</v>
      </c>
      <c r="I46" s="109">
        <f t="shared" si="0"/>
        <v>33882</v>
      </c>
    </row>
    <row r="47" spans="1:9" ht="14.25">
      <c r="A47" s="6" t="s">
        <v>85</v>
      </c>
      <c r="B47" s="49" t="s">
        <v>86</v>
      </c>
      <c r="C47" s="94" t="s">
        <v>89</v>
      </c>
      <c r="D47" s="106" t="s">
        <v>608</v>
      </c>
      <c r="E47" s="116">
        <v>38619.67</v>
      </c>
      <c r="F47" s="107">
        <v>81184</v>
      </c>
      <c r="G47" s="107">
        <v>119803.67</v>
      </c>
      <c r="H47" s="108">
        <v>86000</v>
      </c>
      <c r="I47" s="109">
        <f t="shared" si="0"/>
        <v>33803.67</v>
      </c>
    </row>
    <row r="48" spans="1:9" ht="14.25">
      <c r="A48" s="8" t="s">
        <v>87</v>
      </c>
      <c r="B48" s="49" t="s">
        <v>88</v>
      </c>
      <c r="C48" s="94" t="s">
        <v>91</v>
      </c>
      <c r="D48" s="106" t="s">
        <v>360</v>
      </c>
      <c r="E48" s="116">
        <v>1069241.18</v>
      </c>
      <c r="F48" s="107">
        <v>3157160</v>
      </c>
      <c r="G48" s="107">
        <v>4226401.18</v>
      </c>
      <c r="H48" s="108">
        <v>2982023</v>
      </c>
      <c r="I48" s="109">
        <f t="shared" si="0"/>
        <v>1244378.1799999997</v>
      </c>
    </row>
    <row r="49" spans="1:9" ht="14.25">
      <c r="A49" s="6" t="s">
        <v>89</v>
      </c>
      <c r="B49" s="49" t="s">
        <v>90</v>
      </c>
      <c r="C49" s="94" t="s">
        <v>93</v>
      </c>
      <c r="D49" s="106" t="s">
        <v>361</v>
      </c>
      <c r="E49" s="116">
        <v>6529.32</v>
      </c>
      <c r="F49" s="107">
        <v>63978</v>
      </c>
      <c r="G49" s="107">
        <v>70507.32</v>
      </c>
      <c r="H49" s="108">
        <v>64007</v>
      </c>
      <c r="I49" s="109">
        <f t="shared" si="0"/>
        <v>6500.320000000007</v>
      </c>
    </row>
    <row r="50" spans="1:9" ht="14.25">
      <c r="A50" s="6" t="s">
        <v>91</v>
      </c>
      <c r="B50" s="49" t="s">
        <v>92</v>
      </c>
      <c r="C50" s="94" t="s">
        <v>95</v>
      </c>
      <c r="D50" s="106" t="s">
        <v>362</v>
      </c>
      <c r="E50" s="116">
        <v>21303.9</v>
      </c>
      <c r="F50" s="107">
        <v>94272</v>
      </c>
      <c r="G50" s="107">
        <v>115575.9</v>
      </c>
      <c r="H50" s="108">
        <v>85697</v>
      </c>
      <c r="I50" s="109">
        <f t="shared" si="0"/>
        <v>29878.899999999994</v>
      </c>
    </row>
    <row r="51" spans="1:9" ht="14.25">
      <c r="A51" s="6" t="s">
        <v>93</v>
      </c>
      <c r="B51" s="49" t="s">
        <v>94</v>
      </c>
      <c r="C51" s="94" t="s">
        <v>97</v>
      </c>
      <c r="D51" s="106" t="s">
        <v>363</v>
      </c>
      <c r="E51" s="116">
        <v>1348052.68</v>
      </c>
      <c r="F51" s="107">
        <v>8867626</v>
      </c>
      <c r="G51" s="107">
        <v>10215678.68</v>
      </c>
      <c r="H51" s="108">
        <v>8061006</v>
      </c>
      <c r="I51" s="109">
        <f t="shared" si="0"/>
        <v>2154672.6799999997</v>
      </c>
    </row>
    <row r="52" spans="1:9" ht="14.25">
      <c r="A52" s="6" t="s">
        <v>95</v>
      </c>
      <c r="B52" s="49" t="s">
        <v>96</v>
      </c>
      <c r="C52" s="94" t="s">
        <v>99</v>
      </c>
      <c r="D52" s="106" t="s">
        <v>364</v>
      </c>
      <c r="E52" s="116">
        <v>886505.17</v>
      </c>
      <c r="F52" s="107">
        <v>7031548</v>
      </c>
      <c r="G52" s="107">
        <v>7918053.17</v>
      </c>
      <c r="H52" s="108">
        <v>6599642</v>
      </c>
      <c r="I52" s="109">
        <f t="shared" si="0"/>
        <v>1318411.17</v>
      </c>
    </row>
    <row r="53" spans="1:9" ht="14.25">
      <c r="A53" s="6" t="s">
        <v>97</v>
      </c>
      <c r="B53" s="49" t="s">
        <v>98</v>
      </c>
      <c r="C53" s="93" t="s">
        <v>101</v>
      </c>
      <c r="D53" s="106" t="s">
        <v>621</v>
      </c>
      <c r="E53" s="116">
        <v>0.4</v>
      </c>
      <c r="F53" s="107">
        <v>50544</v>
      </c>
      <c r="G53" s="107">
        <v>50544.4</v>
      </c>
      <c r="H53" s="108">
        <v>49709</v>
      </c>
      <c r="I53" s="109">
        <f t="shared" si="0"/>
        <v>835.4000000000015</v>
      </c>
    </row>
    <row r="54" spans="1:9" ht="14.25">
      <c r="A54" s="6" t="s">
        <v>99</v>
      </c>
      <c r="B54" s="49" t="s">
        <v>100</v>
      </c>
      <c r="C54" s="94" t="s">
        <v>103</v>
      </c>
      <c r="D54" s="106" t="s">
        <v>366</v>
      </c>
      <c r="E54" s="116">
        <v>11389.07</v>
      </c>
      <c r="F54" s="107">
        <v>18320</v>
      </c>
      <c r="G54" s="107">
        <v>29709.07</v>
      </c>
      <c r="H54" s="108">
        <v>18329</v>
      </c>
      <c r="I54" s="109">
        <f t="shared" si="0"/>
        <v>11380.07</v>
      </c>
    </row>
    <row r="55" spans="1:9" ht="14.25">
      <c r="A55" s="5" t="s">
        <v>101</v>
      </c>
      <c r="B55" s="49" t="s">
        <v>102</v>
      </c>
      <c r="C55" s="94" t="s">
        <v>105</v>
      </c>
      <c r="D55" s="106" t="s">
        <v>625</v>
      </c>
      <c r="E55" s="116">
        <v>122075.95</v>
      </c>
      <c r="F55" s="107">
        <v>1898942</v>
      </c>
      <c r="G55" s="107">
        <v>2021017.95</v>
      </c>
      <c r="H55" s="108">
        <v>1726210</v>
      </c>
      <c r="I55" s="109">
        <f t="shared" si="0"/>
        <v>294807.94999999995</v>
      </c>
    </row>
    <row r="56" spans="1:9" ht="14.25">
      <c r="A56" s="6" t="s">
        <v>103</v>
      </c>
      <c r="B56" s="49" t="s">
        <v>104</v>
      </c>
      <c r="C56" s="94" t="s">
        <v>107</v>
      </c>
      <c r="D56" s="106" t="s">
        <v>368</v>
      </c>
      <c r="E56" s="116">
        <v>39577.42</v>
      </c>
      <c r="F56" s="107">
        <v>201197</v>
      </c>
      <c r="G56" s="107">
        <v>240774.42</v>
      </c>
      <c r="H56" s="108">
        <v>202041</v>
      </c>
      <c r="I56" s="109">
        <f t="shared" si="0"/>
        <v>38733.42000000001</v>
      </c>
    </row>
    <row r="57" spans="1:9" ht="14.25">
      <c r="A57" s="6" t="s">
        <v>105</v>
      </c>
      <c r="B57" s="49" t="s">
        <v>106</v>
      </c>
      <c r="C57" s="94" t="s">
        <v>109</v>
      </c>
      <c r="D57" s="106" t="s">
        <v>369</v>
      </c>
      <c r="E57" s="116">
        <v>66511.23</v>
      </c>
      <c r="F57" s="107">
        <v>1108866</v>
      </c>
      <c r="G57" s="107">
        <v>1175377.23</v>
      </c>
      <c r="H57" s="108">
        <v>1008002</v>
      </c>
      <c r="I57" s="109">
        <f t="shared" si="0"/>
        <v>167375.22999999998</v>
      </c>
    </row>
    <row r="58" spans="1:9" ht="14.25">
      <c r="A58" s="6" t="s">
        <v>107</v>
      </c>
      <c r="B58" s="49" t="s">
        <v>108</v>
      </c>
      <c r="C58" s="94" t="s">
        <v>111</v>
      </c>
      <c r="D58" s="106" t="s">
        <v>370</v>
      </c>
      <c r="E58" s="116">
        <v>467497.79</v>
      </c>
      <c r="F58" s="107">
        <v>1831191</v>
      </c>
      <c r="G58" s="107">
        <v>2298688.79</v>
      </c>
      <c r="H58" s="108">
        <v>1728715</v>
      </c>
      <c r="I58" s="109">
        <f t="shared" si="0"/>
        <v>569973.79</v>
      </c>
    </row>
    <row r="59" spans="1:9" ht="14.25">
      <c r="A59" s="6" t="s">
        <v>109</v>
      </c>
      <c r="B59" s="49" t="s">
        <v>110</v>
      </c>
      <c r="C59" s="94" t="s">
        <v>113</v>
      </c>
      <c r="D59" s="106" t="s">
        <v>371</v>
      </c>
      <c r="E59" s="115">
        <v>13886.89</v>
      </c>
      <c r="F59" s="107">
        <v>80885</v>
      </c>
      <c r="G59" s="107">
        <v>80885</v>
      </c>
      <c r="H59" s="108">
        <v>77162</v>
      </c>
      <c r="I59" s="109">
        <f t="shared" si="0"/>
        <v>3723</v>
      </c>
    </row>
    <row r="60" spans="1:9" ht="14.25">
      <c r="A60" s="6" t="s">
        <v>111</v>
      </c>
      <c r="B60" s="49" t="s">
        <v>112</v>
      </c>
      <c r="C60" s="93" t="s">
        <v>115</v>
      </c>
      <c r="D60" s="106" t="s">
        <v>372</v>
      </c>
      <c r="E60" s="116">
        <v>30000</v>
      </c>
      <c r="F60" s="107">
        <v>175181</v>
      </c>
      <c r="G60" s="107">
        <v>205181</v>
      </c>
      <c r="H60" s="108">
        <v>160183</v>
      </c>
      <c r="I60" s="109">
        <f t="shared" si="0"/>
        <v>44998</v>
      </c>
    </row>
    <row r="61" spans="1:9" ht="14.25">
      <c r="A61" s="6" t="s">
        <v>113</v>
      </c>
      <c r="B61" s="49" t="s">
        <v>114</v>
      </c>
      <c r="C61" s="94" t="s">
        <v>117</v>
      </c>
      <c r="D61" s="106" t="s">
        <v>638</v>
      </c>
      <c r="E61" s="116">
        <v>0</v>
      </c>
      <c r="F61" s="107">
        <v>1298</v>
      </c>
      <c r="G61" s="107">
        <v>1298</v>
      </c>
      <c r="H61" s="108">
        <v>1341</v>
      </c>
      <c r="I61" s="109">
        <f t="shared" si="0"/>
        <v>-43</v>
      </c>
    </row>
    <row r="62" spans="1:9" ht="14.25">
      <c r="A62" s="5" t="s">
        <v>115</v>
      </c>
      <c r="B62" s="49" t="s">
        <v>116</v>
      </c>
      <c r="C62" s="93" t="s">
        <v>119</v>
      </c>
      <c r="D62" s="106" t="s">
        <v>641</v>
      </c>
      <c r="E62" s="116">
        <v>4654.97</v>
      </c>
      <c r="F62" s="107">
        <v>31389</v>
      </c>
      <c r="G62" s="107">
        <v>36043.97</v>
      </c>
      <c r="H62" s="108">
        <v>28535</v>
      </c>
      <c r="I62" s="109">
        <f t="shared" si="0"/>
        <v>7508.970000000001</v>
      </c>
    </row>
    <row r="63" spans="1:9" ht="14.25">
      <c r="A63" s="6" t="s">
        <v>117</v>
      </c>
      <c r="B63" s="49" t="s">
        <v>118</v>
      </c>
      <c r="C63" s="96">
        <v>535</v>
      </c>
      <c r="D63" s="106" t="s">
        <v>644</v>
      </c>
      <c r="E63" s="116">
        <v>23494</v>
      </c>
      <c r="F63" s="107">
        <v>23057</v>
      </c>
      <c r="G63" s="107">
        <v>46551</v>
      </c>
      <c r="H63" s="108">
        <v>0</v>
      </c>
      <c r="I63" s="109">
        <f t="shared" si="0"/>
        <v>46551</v>
      </c>
    </row>
    <row r="64" spans="1:9" ht="14.25">
      <c r="A64" s="5" t="s">
        <v>119</v>
      </c>
      <c r="B64" s="49" t="s">
        <v>120</v>
      </c>
      <c r="C64" s="94" t="s">
        <v>123</v>
      </c>
      <c r="D64" s="106" t="s">
        <v>647</v>
      </c>
      <c r="E64" s="116">
        <v>1385.97</v>
      </c>
      <c r="F64" s="107">
        <v>91419</v>
      </c>
      <c r="G64" s="107">
        <v>92804.97</v>
      </c>
      <c r="H64" s="108">
        <v>91461</v>
      </c>
      <c r="I64" s="109">
        <f t="shared" si="0"/>
        <v>1343.9700000000012</v>
      </c>
    </row>
    <row r="65" spans="1:9" ht="14.25">
      <c r="A65" s="5" t="s">
        <v>181</v>
      </c>
      <c r="B65" s="49" t="s">
        <v>122</v>
      </c>
      <c r="C65" s="94" t="s">
        <v>125</v>
      </c>
      <c r="D65" s="106" t="s">
        <v>377</v>
      </c>
      <c r="E65" s="116">
        <v>33046.66</v>
      </c>
      <c r="F65" s="107">
        <v>129515</v>
      </c>
      <c r="G65" s="107">
        <v>162561.66</v>
      </c>
      <c r="H65" s="108">
        <v>122754</v>
      </c>
      <c r="I65" s="109">
        <f t="shared" si="0"/>
        <v>39807.66</v>
      </c>
    </row>
    <row r="66" spans="1:9" ht="14.25">
      <c r="A66" s="6" t="s">
        <v>123</v>
      </c>
      <c r="B66" s="49" t="s">
        <v>124</v>
      </c>
      <c r="C66" s="94" t="s">
        <v>127</v>
      </c>
      <c r="D66" s="106" t="s">
        <v>378</v>
      </c>
      <c r="E66" s="116">
        <v>45661.55</v>
      </c>
      <c r="F66" s="107">
        <v>126765</v>
      </c>
      <c r="G66" s="107">
        <v>172426.55</v>
      </c>
      <c r="H66" s="108">
        <v>123207</v>
      </c>
      <c r="I66" s="109">
        <f t="shared" si="0"/>
        <v>49219.54999999999</v>
      </c>
    </row>
    <row r="67" spans="1:9" ht="14.25">
      <c r="A67" s="6" t="s">
        <v>125</v>
      </c>
      <c r="B67" s="49" t="s">
        <v>126</v>
      </c>
      <c r="C67" s="97">
        <v>551</v>
      </c>
      <c r="D67" s="106" t="s">
        <v>654</v>
      </c>
      <c r="E67" s="116">
        <v>0</v>
      </c>
      <c r="F67" s="107">
        <v>14420</v>
      </c>
      <c r="G67" s="107">
        <v>14420</v>
      </c>
      <c r="H67" s="107">
        <v>0</v>
      </c>
      <c r="I67" s="109">
        <f t="shared" si="0"/>
        <v>14420</v>
      </c>
    </row>
    <row r="68" spans="1:9" ht="14.25">
      <c r="A68" s="6" t="s">
        <v>127</v>
      </c>
      <c r="B68" s="49" t="s">
        <v>128</v>
      </c>
      <c r="C68" s="98">
        <v>528</v>
      </c>
      <c r="D68" s="106" t="s">
        <v>379</v>
      </c>
      <c r="E68" s="116">
        <v>5223.38</v>
      </c>
      <c r="F68" s="107">
        <v>131479</v>
      </c>
      <c r="G68" s="107">
        <v>136702.38</v>
      </c>
      <c r="H68" s="108">
        <v>119520</v>
      </c>
      <c r="I68" s="109">
        <f t="shared" si="0"/>
        <v>17182.380000000005</v>
      </c>
    </row>
    <row r="69" spans="1:9" ht="14.25">
      <c r="A69" s="6" t="s">
        <v>484</v>
      </c>
      <c r="B69" s="49" t="s">
        <v>485</v>
      </c>
      <c r="C69" s="96">
        <v>540</v>
      </c>
      <c r="D69" s="106" t="s">
        <v>380</v>
      </c>
      <c r="E69" s="116">
        <v>8493.75</v>
      </c>
      <c r="F69" s="107">
        <v>26391</v>
      </c>
      <c r="G69" s="107">
        <v>34884.75</v>
      </c>
      <c r="H69" s="108">
        <v>26165</v>
      </c>
      <c r="I69" s="109">
        <f aca="true" t="shared" si="1" ref="I69:I132">+G69-H69</f>
        <v>8719.75</v>
      </c>
    </row>
    <row r="70" spans="1:9" ht="25.5">
      <c r="A70" s="5" t="s">
        <v>129</v>
      </c>
      <c r="B70" s="49" t="s">
        <v>130</v>
      </c>
      <c r="C70" s="96">
        <v>546</v>
      </c>
      <c r="D70" s="106" t="s">
        <v>660</v>
      </c>
      <c r="E70" s="116">
        <v>0</v>
      </c>
      <c r="F70" s="107">
        <v>21692</v>
      </c>
      <c r="G70" s="107">
        <v>21692</v>
      </c>
      <c r="H70" s="107">
        <v>0</v>
      </c>
      <c r="I70" s="109">
        <f t="shared" si="1"/>
        <v>21692</v>
      </c>
    </row>
    <row r="71" spans="1:9" ht="14.25">
      <c r="A71" s="5" t="s">
        <v>131</v>
      </c>
      <c r="B71" s="49" t="s">
        <v>132</v>
      </c>
      <c r="C71" s="94" t="s">
        <v>135</v>
      </c>
      <c r="D71" s="106" t="s">
        <v>381</v>
      </c>
      <c r="E71" s="116">
        <v>411.15</v>
      </c>
      <c r="F71" s="107">
        <v>37191</v>
      </c>
      <c r="G71" s="107">
        <v>37602.15</v>
      </c>
      <c r="H71" s="108">
        <v>37462</v>
      </c>
      <c r="I71" s="109">
        <f t="shared" si="1"/>
        <v>140.15000000000146</v>
      </c>
    </row>
    <row r="72" spans="1:9" ht="14.25">
      <c r="A72" s="7" t="s">
        <v>133</v>
      </c>
      <c r="B72" s="49" t="s">
        <v>134</v>
      </c>
      <c r="C72" s="94" t="s">
        <v>137</v>
      </c>
      <c r="D72" s="106" t="s">
        <v>382</v>
      </c>
      <c r="E72" s="116">
        <v>892678.9</v>
      </c>
      <c r="F72" s="107">
        <v>7561874</v>
      </c>
      <c r="G72" s="107">
        <v>8454552.9</v>
      </c>
      <c r="H72" s="108">
        <v>7041103</v>
      </c>
      <c r="I72" s="109">
        <f t="shared" si="1"/>
        <v>1413449.9000000004</v>
      </c>
    </row>
    <row r="73" spans="1:9" ht="14.25">
      <c r="A73" s="6" t="s">
        <v>135</v>
      </c>
      <c r="B73" s="49" t="s">
        <v>136</v>
      </c>
      <c r="C73" s="94" t="s">
        <v>139</v>
      </c>
      <c r="D73" s="106" t="s">
        <v>383</v>
      </c>
      <c r="E73" s="116">
        <v>60815.12</v>
      </c>
      <c r="F73" s="107">
        <v>758481</v>
      </c>
      <c r="G73" s="107">
        <v>819296.12</v>
      </c>
      <c r="H73" s="108">
        <v>689488</v>
      </c>
      <c r="I73" s="109">
        <f t="shared" si="1"/>
        <v>129808.12</v>
      </c>
    </row>
    <row r="74" spans="1:9" ht="14.25">
      <c r="A74" s="6" t="s">
        <v>137</v>
      </c>
      <c r="B74" s="49" t="s">
        <v>138</v>
      </c>
      <c r="C74" s="93" t="s">
        <v>253</v>
      </c>
      <c r="D74" s="106" t="s">
        <v>384</v>
      </c>
      <c r="E74" s="116">
        <v>22458.67</v>
      </c>
      <c r="F74" s="107">
        <v>23249</v>
      </c>
      <c r="G74" s="107">
        <v>45707.67</v>
      </c>
      <c r="H74" s="107">
        <v>0</v>
      </c>
      <c r="I74" s="109">
        <f t="shared" si="1"/>
        <v>45707.67</v>
      </c>
    </row>
    <row r="75" spans="1:9" ht="14.25">
      <c r="A75" s="6" t="s">
        <v>139</v>
      </c>
      <c r="B75" s="49" t="s">
        <v>140</v>
      </c>
      <c r="C75" s="94" t="s">
        <v>141</v>
      </c>
      <c r="D75" s="106" t="s">
        <v>385</v>
      </c>
      <c r="E75" s="116">
        <v>1370.82</v>
      </c>
      <c r="F75" s="107">
        <v>31837</v>
      </c>
      <c r="G75" s="107">
        <v>33207.82</v>
      </c>
      <c r="H75" s="108">
        <v>31852</v>
      </c>
      <c r="I75" s="109">
        <f t="shared" si="1"/>
        <v>1355.8199999999997</v>
      </c>
    </row>
    <row r="76" spans="1:9" ht="14.25">
      <c r="A76" s="6" t="s">
        <v>141</v>
      </c>
      <c r="B76" s="49" t="s">
        <v>142</v>
      </c>
      <c r="C76" s="94" t="s">
        <v>143</v>
      </c>
      <c r="D76" s="106" t="s">
        <v>386</v>
      </c>
      <c r="E76" s="116">
        <v>101125.94</v>
      </c>
      <c r="F76" s="107">
        <v>309120</v>
      </c>
      <c r="G76" s="107">
        <v>410245.94</v>
      </c>
      <c r="H76" s="108">
        <v>292984</v>
      </c>
      <c r="I76" s="109">
        <f t="shared" si="1"/>
        <v>117261.94</v>
      </c>
    </row>
    <row r="77" spans="1:9" ht="14.25">
      <c r="A77" s="6" t="s">
        <v>143</v>
      </c>
      <c r="B77" s="49" t="s">
        <v>144</v>
      </c>
      <c r="C77" s="94" t="s">
        <v>145</v>
      </c>
      <c r="D77" s="106" t="s">
        <v>671</v>
      </c>
      <c r="E77" s="116">
        <v>42466</v>
      </c>
      <c r="F77" s="107">
        <v>42044</v>
      </c>
      <c r="G77" s="107">
        <v>84510</v>
      </c>
      <c r="H77" s="108">
        <v>0</v>
      </c>
      <c r="I77" s="109">
        <f t="shared" si="1"/>
        <v>84510</v>
      </c>
    </row>
    <row r="78" spans="1:9" ht="14.25">
      <c r="A78" s="6" t="s">
        <v>145</v>
      </c>
      <c r="B78" s="49" t="s">
        <v>146</v>
      </c>
      <c r="C78" s="94" t="s">
        <v>147</v>
      </c>
      <c r="D78" s="106" t="s">
        <v>388</v>
      </c>
      <c r="E78" s="116">
        <v>598845.73</v>
      </c>
      <c r="F78" s="107">
        <v>2702148</v>
      </c>
      <c r="G78" s="107">
        <v>3300993.73</v>
      </c>
      <c r="H78" s="108">
        <v>2567302</v>
      </c>
      <c r="I78" s="109">
        <f t="shared" si="1"/>
        <v>733691.73</v>
      </c>
    </row>
    <row r="79" spans="1:9" ht="14.25">
      <c r="A79" s="6" t="s">
        <v>147</v>
      </c>
      <c r="B79" s="49" t="s">
        <v>148</v>
      </c>
      <c r="C79" s="94" t="s">
        <v>149</v>
      </c>
      <c r="D79" s="106" t="s">
        <v>389</v>
      </c>
      <c r="E79" s="116">
        <v>63.93</v>
      </c>
      <c r="F79" s="107">
        <v>63716</v>
      </c>
      <c r="G79" s="107">
        <v>63779.93</v>
      </c>
      <c r="H79" s="108">
        <v>67495</v>
      </c>
      <c r="I79" s="109">
        <f t="shared" si="1"/>
        <v>-3715.0699999999997</v>
      </c>
    </row>
    <row r="80" spans="1:9" ht="14.25">
      <c r="A80" s="6" t="s">
        <v>149</v>
      </c>
      <c r="B80" s="49" t="s">
        <v>150</v>
      </c>
      <c r="C80" s="94" t="s">
        <v>151</v>
      </c>
      <c r="D80" s="106" t="s">
        <v>390</v>
      </c>
      <c r="E80" s="116">
        <v>107435.89</v>
      </c>
      <c r="F80" s="107">
        <v>553169</v>
      </c>
      <c r="G80" s="107">
        <v>660604.89</v>
      </c>
      <c r="H80" s="108">
        <v>537816</v>
      </c>
      <c r="I80" s="109">
        <f t="shared" si="1"/>
        <v>122788.89000000001</v>
      </c>
    </row>
    <row r="81" spans="1:9" ht="14.25">
      <c r="A81" s="6" t="s">
        <v>151</v>
      </c>
      <c r="B81" s="49" t="s">
        <v>152</v>
      </c>
      <c r="C81" s="94" t="s">
        <v>153</v>
      </c>
      <c r="D81" s="106" t="s">
        <v>391</v>
      </c>
      <c r="E81" s="116">
        <v>9446.2</v>
      </c>
      <c r="F81" s="107">
        <v>425459</v>
      </c>
      <c r="G81" s="107">
        <v>434905.2</v>
      </c>
      <c r="H81" s="108">
        <v>403250</v>
      </c>
      <c r="I81" s="109">
        <f t="shared" si="1"/>
        <v>31655.20000000001</v>
      </c>
    </row>
    <row r="82" spans="1:9" ht="14.25">
      <c r="A82" s="6" t="s">
        <v>153</v>
      </c>
      <c r="B82" s="49" t="s">
        <v>154</v>
      </c>
      <c r="C82" s="94" t="s">
        <v>157</v>
      </c>
      <c r="D82" s="106" t="s">
        <v>393</v>
      </c>
      <c r="E82" s="116">
        <v>8488.96</v>
      </c>
      <c r="F82" s="107">
        <v>18602</v>
      </c>
      <c r="G82" s="107">
        <v>27090.96</v>
      </c>
      <c r="H82" s="108">
        <v>18611</v>
      </c>
      <c r="I82" s="109">
        <f t="shared" si="1"/>
        <v>8479.96</v>
      </c>
    </row>
    <row r="83" spans="1:9" ht="14.25">
      <c r="A83" s="5" t="s">
        <v>155</v>
      </c>
      <c r="B83" s="49" t="s">
        <v>156</v>
      </c>
      <c r="C83" s="93" t="s">
        <v>167</v>
      </c>
      <c r="D83" s="106" t="s">
        <v>394</v>
      </c>
      <c r="E83" s="115">
        <v>91674.9</v>
      </c>
      <c r="F83" s="107">
        <v>100253</v>
      </c>
      <c r="G83" s="107">
        <v>100253</v>
      </c>
      <c r="H83" s="108">
        <v>95453</v>
      </c>
      <c r="I83" s="109">
        <f t="shared" si="1"/>
        <v>4800</v>
      </c>
    </row>
    <row r="84" spans="1:9" ht="14.25">
      <c r="A84" s="6" t="s">
        <v>157</v>
      </c>
      <c r="B84" s="49" t="s">
        <v>158</v>
      </c>
      <c r="C84" s="93" t="s">
        <v>159</v>
      </c>
      <c r="D84" s="106" t="s">
        <v>683</v>
      </c>
      <c r="E84" s="116">
        <v>0</v>
      </c>
      <c r="F84" s="107">
        <v>39908</v>
      </c>
      <c r="G84" s="107">
        <v>39908</v>
      </c>
      <c r="H84" s="108">
        <v>36278</v>
      </c>
      <c r="I84" s="109">
        <f t="shared" si="1"/>
        <v>3630</v>
      </c>
    </row>
    <row r="85" spans="1:9" ht="14.25">
      <c r="A85" s="6" t="s">
        <v>167</v>
      </c>
      <c r="B85" s="49" t="s">
        <v>168</v>
      </c>
      <c r="C85" s="94" t="s">
        <v>161</v>
      </c>
      <c r="D85" s="106" t="s">
        <v>686</v>
      </c>
      <c r="E85" s="116">
        <v>132.01</v>
      </c>
      <c r="F85" s="107">
        <v>70132</v>
      </c>
      <c r="G85" s="107">
        <v>70264.01</v>
      </c>
      <c r="H85" s="108">
        <v>63752</v>
      </c>
      <c r="I85" s="109">
        <f t="shared" si="1"/>
        <v>6512.009999999995</v>
      </c>
    </row>
    <row r="86" spans="1:9" ht="14.25">
      <c r="A86" s="5" t="s">
        <v>159</v>
      </c>
      <c r="B86" s="49" t="s">
        <v>160</v>
      </c>
      <c r="C86" s="94" t="s">
        <v>163</v>
      </c>
      <c r="D86" s="106" t="s">
        <v>397</v>
      </c>
      <c r="E86" s="115">
        <v>17395.31</v>
      </c>
      <c r="F86" s="107">
        <v>80116</v>
      </c>
      <c r="G86" s="107">
        <v>80116</v>
      </c>
      <c r="H86" s="108">
        <v>80966</v>
      </c>
      <c r="I86" s="109">
        <f t="shared" si="1"/>
        <v>-850</v>
      </c>
    </row>
    <row r="87" spans="1:9" ht="25.5">
      <c r="A87" s="6" t="s">
        <v>161</v>
      </c>
      <c r="B87" s="49" t="s">
        <v>162</v>
      </c>
      <c r="C87" s="93" t="s">
        <v>165</v>
      </c>
      <c r="D87" s="106" t="s">
        <v>689</v>
      </c>
      <c r="E87" s="116">
        <v>0.52</v>
      </c>
      <c r="F87" s="107">
        <v>108315</v>
      </c>
      <c r="G87" s="107">
        <v>108315.52</v>
      </c>
      <c r="H87" s="108">
        <v>36163</v>
      </c>
      <c r="I87" s="109">
        <f t="shared" si="1"/>
        <v>72152.52</v>
      </c>
    </row>
    <row r="88" spans="1:9" ht="14.25">
      <c r="A88" s="6" t="s">
        <v>163</v>
      </c>
      <c r="B88" s="49" t="s">
        <v>164</v>
      </c>
      <c r="C88" s="93" t="s">
        <v>169</v>
      </c>
      <c r="D88" s="106" t="s">
        <v>692</v>
      </c>
      <c r="E88" s="116">
        <v>0</v>
      </c>
      <c r="F88" s="107">
        <v>51696</v>
      </c>
      <c r="G88" s="107">
        <v>51696</v>
      </c>
      <c r="H88" s="108">
        <v>50135</v>
      </c>
      <c r="I88" s="109">
        <f t="shared" si="1"/>
        <v>1561</v>
      </c>
    </row>
    <row r="89" spans="1:9" ht="14.25">
      <c r="A89" s="8" t="s">
        <v>165</v>
      </c>
      <c r="B89" s="49" t="s">
        <v>166</v>
      </c>
      <c r="C89" s="94" t="s">
        <v>171</v>
      </c>
      <c r="D89" s="106" t="s">
        <v>400</v>
      </c>
      <c r="E89" s="116">
        <v>63956.03</v>
      </c>
      <c r="F89" s="107">
        <v>194650</v>
      </c>
      <c r="G89" s="107">
        <v>258606.03</v>
      </c>
      <c r="H89" s="108">
        <v>194738</v>
      </c>
      <c r="I89" s="109">
        <f t="shared" si="1"/>
        <v>63868.03</v>
      </c>
    </row>
    <row r="90" spans="1:9" ht="14.25">
      <c r="A90" s="5" t="s">
        <v>169</v>
      </c>
      <c r="B90" s="49" t="s">
        <v>170</v>
      </c>
      <c r="C90" s="94" t="s">
        <v>173</v>
      </c>
      <c r="D90" s="106" t="s">
        <v>401</v>
      </c>
      <c r="E90" s="116">
        <v>182188.04</v>
      </c>
      <c r="F90" s="107">
        <v>682511</v>
      </c>
      <c r="G90" s="107">
        <v>864699.04</v>
      </c>
      <c r="H90" s="108">
        <v>690983</v>
      </c>
      <c r="I90" s="109">
        <f t="shared" si="1"/>
        <v>173716.04000000004</v>
      </c>
    </row>
    <row r="91" spans="1:9" ht="14.25">
      <c r="A91" s="6" t="s">
        <v>171</v>
      </c>
      <c r="B91" s="49" t="s">
        <v>172</v>
      </c>
      <c r="C91" s="94" t="s">
        <v>175</v>
      </c>
      <c r="D91" s="106" t="s">
        <v>402</v>
      </c>
      <c r="E91" s="116">
        <v>9593</v>
      </c>
      <c r="F91" s="107">
        <v>1025</v>
      </c>
      <c r="G91" s="107">
        <v>10618</v>
      </c>
      <c r="H91" s="108">
        <v>8634</v>
      </c>
      <c r="I91" s="109">
        <f t="shared" si="1"/>
        <v>1984</v>
      </c>
    </row>
    <row r="92" spans="1:9" ht="14.25">
      <c r="A92" s="6" t="s">
        <v>173</v>
      </c>
      <c r="B92" s="49" t="s">
        <v>174</v>
      </c>
      <c r="C92" s="94" t="s">
        <v>177</v>
      </c>
      <c r="D92" s="106" t="s">
        <v>403</v>
      </c>
      <c r="E92" s="115">
        <v>48467.8</v>
      </c>
      <c r="F92" s="107">
        <v>214912</v>
      </c>
      <c r="G92" s="107">
        <v>214912</v>
      </c>
      <c r="H92" s="108">
        <v>203693</v>
      </c>
      <c r="I92" s="109">
        <f t="shared" si="1"/>
        <v>11219</v>
      </c>
    </row>
    <row r="93" spans="1:9" ht="14.25">
      <c r="A93" s="6" t="s">
        <v>175</v>
      </c>
      <c r="B93" s="49" t="s">
        <v>176</v>
      </c>
      <c r="C93" s="93" t="s">
        <v>179</v>
      </c>
      <c r="D93" s="106" t="s">
        <v>699</v>
      </c>
      <c r="E93" s="116">
        <v>39372.57</v>
      </c>
      <c r="F93" s="107">
        <v>84144</v>
      </c>
      <c r="G93" s="107">
        <v>123516.57</v>
      </c>
      <c r="H93" s="108">
        <v>91728</v>
      </c>
      <c r="I93" s="109">
        <f t="shared" si="1"/>
        <v>31788.570000000007</v>
      </c>
    </row>
    <row r="94" spans="1:9" ht="14.25">
      <c r="A94" s="6" t="s">
        <v>177</v>
      </c>
      <c r="B94" s="49" t="s">
        <v>178</v>
      </c>
      <c r="C94" s="93" t="s">
        <v>454</v>
      </c>
      <c r="D94" s="106" t="s">
        <v>702</v>
      </c>
      <c r="E94" s="116">
        <v>17889</v>
      </c>
      <c r="F94" s="116">
        <v>28054</v>
      </c>
      <c r="G94" s="107">
        <v>45943</v>
      </c>
      <c r="H94" s="108">
        <v>16100</v>
      </c>
      <c r="I94" s="109">
        <f t="shared" si="1"/>
        <v>29843</v>
      </c>
    </row>
    <row r="95" spans="1:9" ht="14.25">
      <c r="A95" s="8" t="s">
        <v>179</v>
      </c>
      <c r="B95" s="50" t="s">
        <v>455</v>
      </c>
      <c r="C95" s="97">
        <v>554</v>
      </c>
      <c r="D95" s="106" t="s">
        <v>705</v>
      </c>
      <c r="E95" s="116">
        <v>0</v>
      </c>
      <c r="F95" s="107">
        <v>105355</v>
      </c>
      <c r="G95" s="107">
        <v>105355</v>
      </c>
      <c r="H95" s="107">
        <v>0</v>
      </c>
      <c r="I95" s="109">
        <f t="shared" si="1"/>
        <v>105355</v>
      </c>
    </row>
    <row r="96" spans="1:9" s="90" customFormat="1" ht="14.25">
      <c r="A96" s="6" t="s">
        <v>486</v>
      </c>
      <c r="B96" s="49" t="s">
        <v>487</v>
      </c>
      <c r="C96" s="93" t="s">
        <v>183</v>
      </c>
      <c r="D96" s="106" t="s">
        <v>406</v>
      </c>
      <c r="E96" s="116">
        <v>15067.72</v>
      </c>
      <c r="F96" s="107">
        <v>21527</v>
      </c>
      <c r="G96" s="107">
        <v>36594.72</v>
      </c>
      <c r="H96" s="108">
        <v>19569</v>
      </c>
      <c r="I96" s="109">
        <f t="shared" si="1"/>
        <v>17025.72</v>
      </c>
    </row>
    <row r="97" spans="1:9" ht="14.25">
      <c r="A97" s="5" t="s">
        <v>121</v>
      </c>
      <c r="B97" s="49" t="s">
        <v>182</v>
      </c>
      <c r="C97" s="99">
        <v>504</v>
      </c>
      <c r="D97" s="106" t="s">
        <v>407</v>
      </c>
      <c r="E97" s="116">
        <v>14744.59</v>
      </c>
      <c r="F97" s="107">
        <v>123805</v>
      </c>
      <c r="G97" s="107">
        <v>138549.59</v>
      </c>
      <c r="H97" s="108">
        <v>124098</v>
      </c>
      <c r="I97" s="109">
        <f t="shared" si="1"/>
        <v>14451.589999999997</v>
      </c>
    </row>
    <row r="98" spans="1:9" ht="14.25">
      <c r="A98" s="5" t="s">
        <v>183</v>
      </c>
      <c r="B98" s="49" t="s">
        <v>184</v>
      </c>
      <c r="C98" s="94" t="s">
        <v>187</v>
      </c>
      <c r="D98" s="106" t="s">
        <v>712</v>
      </c>
      <c r="E98" s="116">
        <v>61603.21</v>
      </c>
      <c r="F98" s="107">
        <v>270464</v>
      </c>
      <c r="G98" s="107">
        <v>332067.21</v>
      </c>
      <c r="H98" s="108">
        <v>245862</v>
      </c>
      <c r="I98" s="109">
        <f t="shared" si="1"/>
        <v>86205.21000000002</v>
      </c>
    </row>
    <row r="99" spans="1:9" ht="14.25">
      <c r="A99" s="5" t="s">
        <v>185</v>
      </c>
      <c r="B99" s="49" t="s">
        <v>186</v>
      </c>
      <c r="C99" s="94" t="s">
        <v>189</v>
      </c>
      <c r="D99" s="106" t="s">
        <v>715</v>
      </c>
      <c r="E99" s="116">
        <v>1126.37</v>
      </c>
      <c r="F99" s="107">
        <v>128429</v>
      </c>
      <c r="G99" s="107">
        <v>129555.37</v>
      </c>
      <c r="H99" s="108">
        <v>116747</v>
      </c>
      <c r="I99" s="109">
        <f t="shared" si="1"/>
        <v>12808.369999999995</v>
      </c>
    </row>
    <row r="100" spans="1:9" ht="14.25">
      <c r="A100" s="6" t="s">
        <v>187</v>
      </c>
      <c r="B100" s="49" t="s">
        <v>188</v>
      </c>
      <c r="C100" s="94" t="s">
        <v>191</v>
      </c>
      <c r="D100" s="106" t="s">
        <v>410</v>
      </c>
      <c r="E100" s="115">
        <v>113989.44</v>
      </c>
      <c r="F100" s="107">
        <v>275007</v>
      </c>
      <c r="G100" s="107">
        <v>275007</v>
      </c>
      <c r="H100" s="108">
        <v>259800</v>
      </c>
      <c r="I100" s="109">
        <f t="shared" si="1"/>
        <v>15207</v>
      </c>
    </row>
    <row r="101" spans="1:9" ht="14.25">
      <c r="A101" s="6" t="s">
        <v>189</v>
      </c>
      <c r="B101" s="49" t="s">
        <v>190</v>
      </c>
      <c r="C101" s="94" t="s">
        <v>193</v>
      </c>
      <c r="D101" s="106" t="s">
        <v>411</v>
      </c>
      <c r="E101" s="116">
        <v>167387.64</v>
      </c>
      <c r="F101" s="107">
        <v>977234</v>
      </c>
      <c r="G101" s="107">
        <v>1144621.64</v>
      </c>
      <c r="H101" s="108">
        <v>901060</v>
      </c>
      <c r="I101" s="109">
        <f t="shared" si="1"/>
        <v>243561.6399999999</v>
      </c>
    </row>
    <row r="102" spans="1:9" ht="14.25">
      <c r="A102" s="6" t="s">
        <v>191</v>
      </c>
      <c r="B102" s="49" t="s">
        <v>192</v>
      </c>
      <c r="C102" s="94" t="s">
        <v>195</v>
      </c>
      <c r="D102" s="106" t="s">
        <v>412</v>
      </c>
      <c r="E102" s="116">
        <v>15255.18</v>
      </c>
      <c r="F102" s="107">
        <v>92484</v>
      </c>
      <c r="G102" s="107">
        <v>107739.18</v>
      </c>
      <c r="H102" s="108">
        <v>92526</v>
      </c>
      <c r="I102" s="109">
        <f t="shared" si="1"/>
        <v>15213.179999999993</v>
      </c>
    </row>
    <row r="103" spans="1:9" ht="14.25">
      <c r="A103" s="6" t="s">
        <v>193</v>
      </c>
      <c r="B103" s="49" t="s">
        <v>194</v>
      </c>
      <c r="C103" s="94" t="s">
        <v>197</v>
      </c>
      <c r="D103" s="106" t="s">
        <v>413</v>
      </c>
      <c r="E103" s="116">
        <v>31962.75</v>
      </c>
      <c r="F103" s="107">
        <v>156951</v>
      </c>
      <c r="G103" s="107">
        <v>188913.75</v>
      </c>
      <c r="H103" s="108">
        <v>142674</v>
      </c>
      <c r="I103" s="109">
        <f t="shared" si="1"/>
        <v>46239.75</v>
      </c>
    </row>
    <row r="104" spans="1:9" ht="14.25">
      <c r="A104" s="6" t="s">
        <v>195</v>
      </c>
      <c r="B104" s="49" t="s">
        <v>196</v>
      </c>
      <c r="C104" s="93" t="s">
        <v>199</v>
      </c>
      <c r="D104" s="106" t="s">
        <v>725</v>
      </c>
      <c r="E104" s="116">
        <v>1293.31</v>
      </c>
      <c r="F104" s="107">
        <v>35159</v>
      </c>
      <c r="G104" s="107">
        <v>36452.31</v>
      </c>
      <c r="H104" s="108">
        <v>38668</v>
      </c>
      <c r="I104" s="109">
        <f t="shared" si="1"/>
        <v>-2215.6900000000023</v>
      </c>
    </row>
    <row r="105" spans="1:9" ht="14.25">
      <c r="A105" s="6" t="s">
        <v>197</v>
      </c>
      <c r="B105" s="49" t="s">
        <v>198</v>
      </c>
      <c r="C105" s="94" t="s">
        <v>201</v>
      </c>
      <c r="D105" s="106" t="s">
        <v>415</v>
      </c>
      <c r="E105" s="116">
        <v>93910.5</v>
      </c>
      <c r="F105" s="107">
        <v>346188</v>
      </c>
      <c r="G105" s="107">
        <v>440098.5</v>
      </c>
      <c r="H105" s="108">
        <v>327803</v>
      </c>
      <c r="I105" s="109">
        <f t="shared" si="1"/>
        <v>112295.5</v>
      </c>
    </row>
    <row r="106" spans="1:9" ht="14.25">
      <c r="A106" s="5" t="s">
        <v>199</v>
      </c>
      <c r="B106" s="49" t="s">
        <v>200</v>
      </c>
      <c r="C106" s="93" t="s">
        <v>203</v>
      </c>
      <c r="D106" s="106" t="s">
        <v>416</v>
      </c>
      <c r="E106" s="116">
        <v>12250.53</v>
      </c>
      <c r="F106" s="107">
        <v>13263</v>
      </c>
      <c r="G106" s="107">
        <v>25513.53</v>
      </c>
      <c r="H106" s="107">
        <v>0</v>
      </c>
      <c r="I106" s="109">
        <f t="shared" si="1"/>
        <v>25513.53</v>
      </c>
    </row>
    <row r="107" spans="1:9" ht="14.25">
      <c r="A107" s="6" t="s">
        <v>201</v>
      </c>
      <c r="B107" s="49" t="s">
        <v>202</v>
      </c>
      <c r="C107" s="94" t="s">
        <v>205</v>
      </c>
      <c r="D107" s="106" t="s">
        <v>732</v>
      </c>
      <c r="E107" s="115">
        <v>49366.81</v>
      </c>
      <c r="F107" s="107">
        <v>138721</v>
      </c>
      <c r="G107" s="107">
        <v>138721</v>
      </c>
      <c r="H107" s="108">
        <v>126103</v>
      </c>
      <c r="I107" s="109">
        <f t="shared" si="1"/>
        <v>12618</v>
      </c>
    </row>
    <row r="108" spans="1:9" ht="14.25">
      <c r="A108" s="5" t="s">
        <v>203</v>
      </c>
      <c r="B108" s="49" t="s">
        <v>204</v>
      </c>
      <c r="C108" s="94" t="s">
        <v>207</v>
      </c>
      <c r="D108" s="106" t="s">
        <v>418</v>
      </c>
      <c r="E108" s="115">
        <v>476898.66</v>
      </c>
      <c r="F108" s="107">
        <v>1703071</v>
      </c>
      <c r="G108" s="107">
        <v>1703071</v>
      </c>
      <c r="H108" s="108">
        <v>1557997</v>
      </c>
      <c r="I108" s="109">
        <f t="shared" si="1"/>
        <v>145074</v>
      </c>
    </row>
    <row r="109" spans="1:9" ht="14.25">
      <c r="A109" s="6" t="s">
        <v>205</v>
      </c>
      <c r="B109" s="49" t="s">
        <v>206</v>
      </c>
      <c r="C109" s="94" t="s">
        <v>209</v>
      </c>
      <c r="D109" s="106" t="s">
        <v>419</v>
      </c>
      <c r="E109" s="115">
        <v>901000.42</v>
      </c>
      <c r="F109" s="107">
        <v>3569898</v>
      </c>
      <c r="G109" s="107">
        <v>3569898</v>
      </c>
      <c r="H109" s="108">
        <v>3250305</v>
      </c>
      <c r="I109" s="109">
        <f t="shared" si="1"/>
        <v>319593</v>
      </c>
    </row>
    <row r="110" spans="1:9" ht="14.25">
      <c r="A110" s="6" t="s">
        <v>207</v>
      </c>
      <c r="B110" s="49" t="s">
        <v>208</v>
      </c>
      <c r="C110" s="94" t="s">
        <v>211</v>
      </c>
      <c r="D110" s="106" t="s">
        <v>736</v>
      </c>
      <c r="E110" s="116">
        <v>0.02</v>
      </c>
      <c r="F110" s="107">
        <v>1238</v>
      </c>
      <c r="G110" s="107">
        <v>1238.02</v>
      </c>
      <c r="H110" s="108">
        <v>1239</v>
      </c>
      <c r="I110" s="109">
        <f t="shared" si="1"/>
        <v>-0.9800000000000182</v>
      </c>
    </row>
    <row r="111" spans="1:9" ht="14.25">
      <c r="A111" s="6" t="s">
        <v>209</v>
      </c>
      <c r="B111" s="49" t="s">
        <v>210</v>
      </c>
      <c r="C111" s="94" t="s">
        <v>213</v>
      </c>
      <c r="D111" s="106" t="s">
        <v>421</v>
      </c>
      <c r="E111" s="116">
        <v>2466.65</v>
      </c>
      <c r="F111" s="107">
        <v>557306</v>
      </c>
      <c r="G111" s="107">
        <v>559772.65</v>
      </c>
      <c r="H111" s="108">
        <v>526238</v>
      </c>
      <c r="I111" s="109">
        <f t="shared" si="1"/>
        <v>33534.65000000002</v>
      </c>
    </row>
    <row r="112" spans="1:9" ht="14.25">
      <c r="A112" s="6" t="s">
        <v>211</v>
      </c>
      <c r="B112" s="49" t="s">
        <v>212</v>
      </c>
      <c r="C112" s="93" t="s">
        <v>215</v>
      </c>
      <c r="D112" s="106" t="s">
        <v>740</v>
      </c>
      <c r="E112" s="116">
        <v>0</v>
      </c>
      <c r="F112" s="107">
        <v>13625</v>
      </c>
      <c r="G112" s="107">
        <v>13625</v>
      </c>
      <c r="H112" s="108">
        <v>0</v>
      </c>
      <c r="I112" s="109">
        <f t="shared" si="1"/>
        <v>13625</v>
      </c>
    </row>
    <row r="113" spans="1:9" ht="14.25">
      <c r="A113" s="6" t="s">
        <v>213</v>
      </c>
      <c r="B113" s="49" t="s">
        <v>214</v>
      </c>
      <c r="C113" s="94" t="s">
        <v>217</v>
      </c>
      <c r="D113" s="106" t="s">
        <v>743</v>
      </c>
      <c r="E113" s="116">
        <v>9154.71</v>
      </c>
      <c r="F113" s="107">
        <v>47825</v>
      </c>
      <c r="G113" s="107">
        <v>56979.71</v>
      </c>
      <c r="H113" s="108">
        <v>47847</v>
      </c>
      <c r="I113" s="109">
        <f t="shared" si="1"/>
        <v>9132.71</v>
      </c>
    </row>
    <row r="114" spans="1:9" ht="14.25">
      <c r="A114" s="8" t="s">
        <v>215</v>
      </c>
      <c r="B114" s="49" t="s">
        <v>216</v>
      </c>
      <c r="C114" s="94" t="s">
        <v>219</v>
      </c>
      <c r="D114" s="106" t="s">
        <v>423</v>
      </c>
      <c r="E114" s="116">
        <v>260604.27</v>
      </c>
      <c r="F114" s="107">
        <v>3779393</v>
      </c>
      <c r="G114" s="107">
        <v>4039997.27</v>
      </c>
      <c r="H114" s="108">
        <v>3566815</v>
      </c>
      <c r="I114" s="109">
        <f t="shared" si="1"/>
        <v>473182.27</v>
      </c>
    </row>
    <row r="115" spans="1:9" ht="14.25">
      <c r="A115" s="6" t="s">
        <v>217</v>
      </c>
      <c r="B115" s="49" t="s">
        <v>218</v>
      </c>
      <c r="C115" s="94" t="s">
        <v>221</v>
      </c>
      <c r="D115" s="106" t="s">
        <v>424</v>
      </c>
      <c r="E115" s="116">
        <v>5319.39</v>
      </c>
      <c r="F115" s="107">
        <v>198023</v>
      </c>
      <c r="G115" s="107">
        <v>203342.39</v>
      </c>
      <c r="H115" s="108">
        <v>180010</v>
      </c>
      <c r="I115" s="109">
        <f t="shared" si="1"/>
        <v>23332.390000000014</v>
      </c>
    </row>
    <row r="116" spans="1:9" ht="14.25">
      <c r="A116" s="6" t="s">
        <v>219</v>
      </c>
      <c r="B116" s="49" t="s">
        <v>220</v>
      </c>
      <c r="C116" s="93" t="s">
        <v>223</v>
      </c>
      <c r="D116" s="106" t="s">
        <v>749</v>
      </c>
      <c r="E116" s="116">
        <v>47338</v>
      </c>
      <c r="F116" s="107">
        <v>47739</v>
      </c>
      <c r="G116" s="107">
        <v>95077</v>
      </c>
      <c r="H116" s="108">
        <v>43396</v>
      </c>
      <c r="I116" s="109">
        <f t="shared" si="1"/>
        <v>51681</v>
      </c>
    </row>
    <row r="117" spans="1:9" ht="14.25">
      <c r="A117" s="6" t="s">
        <v>221</v>
      </c>
      <c r="B117" s="49" t="s">
        <v>222</v>
      </c>
      <c r="C117" s="94" t="s">
        <v>225</v>
      </c>
      <c r="D117" s="106" t="s">
        <v>752</v>
      </c>
      <c r="E117" s="116">
        <v>118538.35</v>
      </c>
      <c r="F117" s="107">
        <v>762202</v>
      </c>
      <c r="G117" s="107">
        <v>880740.35</v>
      </c>
      <c r="H117" s="108">
        <v>701069</v>
      </c>
      <c r="I117" s="109">
        <f t="shared" si="1"/>
        <v>179671.34999999998</v>
      </c>
    </row>
    <row r="118" spans="1:9" ht="14.25">
      <c r="A118" s="5" t="s">
        <v>223</v>
      </c>
      <c r="B118" s="49" t="s">
        <v>224</v>
      </c>
      <c r="C118" s="94" t="s">
        <v>227</v>
      </c>
      <c r="D118" s="106" t="s">
        <v>427</v>
      </c>
      <c r="E118" s="116">
        <v>71798.44</v>
      </c>
      <c r="F118" s="107">
        <v>755006</v>
      </c>
      <c r="G118" s="107">
        <v>826804.44</v>
      </c>
      <c r="H118" s="108">
        <v>717736</v>
      </c>
      <c r="I118" s="109">
        <f t="shared" si="1"/>
        <v>109068.43999999994</v>
      </c>
    </row>
    <row r="119" spans="1:9" ht="14.25">
      <c r="A119" s="6" t="s">
        <v>225</v>
      </c>
      <c r="B119" s="49" t="s">
        <v>226</v>
      </c>
      <c r="C119" s="93" t="s">
        <v>229</v>
      </c>
      <c r="D119" s="106" t="s">
        <v>428</v>
      </c>
      <c r="E119" s="116">
        <v>29258.52</v>
      </c>
      <c r="F119" s="107">
        <v>59068</v>
      </c>
      <c r="G119" s="107">
        <v>88326.52</v>
      </c>
      <c r="H119" s="108">
        <v>53696</v>
      </c>
      <c r="I119" s="109">
        <f t="shared" si="1"/>
        <v>34630.520000000004</v>
      </c>
    </row>
    <row r="120" spans="1:9" ht="14.25">
      <c r="A120" s="6" t="s">
        <v>227</v>
      </c>
      <c r="B120" s="49" t="s">
        <v>228</v>
      </c>
      <c r="C120" s="93" t="s">
        <v>233</v>
      </c>
      <c r="D120" s="106" t="s">
        <v>429</v>
      </c>
      <c r="E120" s="116">
        <v>268.91</v>
      </c>
      <c r="F120" s="107">
        <v>13625</v>
      </c>
      <c r="G120" s="107">
        <v>13893.91</v>
      </c>
      <c r="H120" s="108">
        <v>14142</v>
      </c>
      <c r="I120" s="109">
        <f t="shared" si="1"/>
        <v>-248.09000000000015</v>
      </c>
    </row>
    <row r="121" spans="1:9" ht="14.25">
      <c r="A121" s="5" t="s">
        <v>229</v>
      </c>
      <c r="B121" s="49" t="s">
        <v>230</v>
      </c>
      <c r="C121" s="93" t="s">
        <v>235</v>
      </c>
      <c r="D121" s="106" t="s">
        <v>430</v>
      </c>
      <c r="E121" s="116">
        <v>16112.16</v>
      </c>
      <c r="F121" s="107">
        <v>13536</v>
      </c>
      <c r="G121" s="107">
        <v>29648.16</v>
      </c>
      <c r="H121" s="108">
        <v>12305</v>
      </c>
      <c r="I121" s="109">
        <f t="shared" si="1"/>
        <v>17343.16</v>
      </c>
    </row>
    <row r="122" spans="1:9" ht="14.25">
      <c r="A122" s="7" t="s">
        <v>231</v>
      </c>
      <c r="B122" s="49" t="s">
        <v>232</v>
      </c>
      <c r="C122" s="93" t="s">
        <v>237</v>
      </c>
      <c r="D122" s="106" t="s">
        <v>431</v>
      </c>
      <c r="E122" s="116">
        <v>15051.1</v>
      </c>
      <c r="F122" s="107">
        <v>30166</v>
      </c>
      <c r="G122" s="107">
        <v>45217.1</v>
      </c>
      <c r="H122" s="108">
        <v>27509</v>
      </c>
      <c r="I122" s="109">
        <f t="shared" si="1"/>
        <v>17708.1</v>
      </c>
    </row>
    <row r="123" spans="1:9" ht="14.25">
      <c r="A123" s="5" t="s">
        <v>233</v>
      </c>
      <c r="B123" s="49" t="s">
        <v>234</v>
      </c>
      <c r="C123" s="94" t="s">
        <v>239</v>
      </c>
      <c r="D123" s="106" t="s">
        <v>432</v>
      </c>
      <c r="E123" s="116">
        <v>9945.98</v>
      </c>
      <c r="F123" s="107">
        <v>70989</v>
      </c>
      <c r="G123" s="107">
        <v>80934.98</v>
      </c>
      <c r="H123" s="108">
        <v>71768</v>
      </c>
      <c r="I123" s="109">
        <f t="shared" si="1"/>
        <v>9166.979999999996</v>
      </c>
    </row>
    <row r="124" spans="1:9" ht="25.5">
      <c r="A124" s="5" t="s">
        <v>235</v>
      </c>
      <c r="B124" s="49" t="s">
        <v>236</v>
      </c>
      <c r="C124" s="93" t="s">
        <v>231</v>
      </c>
      <c r="D124" s="106" t="s">
        <v>763</v>
      </c>
      <c r="E124" s="116">
        <v>39176.41</v>
      </c>
      <c r="F124" s="107">
        <v>37554</v>
      </c>
      <c r="G124" s="107">
        <v>76730.41</v>
      </c>
      <c r="H124" s="118">
        <v>37328</v>
      </c>
      <c r="I124" s="109">
        <f t="shared" si="1"/>
        <v>39402.41</v>
      </c>
    </row>
    <row r="125" spans="1:9" ht="14.25">
      <c r="A125" s="5" t="s">
        <v>237</v>
      </c>
      <c r="B125" s="49" t="s">
        <v>238</v>
      </c>
      <c r="C125" s="94" t="s">
        <v>241</v>
      </c>
      <c r="D125" s="106" t="s">
        <v>434</v>
      </c>
      <c r="E125" s="115">
        <v>351395.24</v>
      </c>
      <c r="F125" s="107">
        <v>1033473</v>
      </c>
      <c r="G125" s="107">
        <v>1033473</v>
      </c>
      <c r="H125" s="108">
        <v>934603</v>
      </c>
      <c r="I125" s="109">
        <f t="shared" si="1"/>
        <v>98870</v>
      </c>
    </row>
    <row r="126" spans="1:9" ht="14.25">
      <c r="A126" s="6" t="s">
        <v>239</v>
      </c>
      <c r="B126" s="49" t="s">
        <v>240</v>
      </c>
      <c r="C126" s="93" t="s">
        <v>243</v>
      </c>
      <c r="D126" s="106" t="s">
        <v>765</v>
      </c>
      <c r="E126" s="116">
        <v>0</v>
      </c>
      <c r="F126" s="107">
        <v>40743</v>
      </c>
      <c r="G126" s="107">
        <v>40743</v>
      </c>
      <c r="H126" s="108">
        <v>37037</v>
      </c>
      <c r="I126" s="109">
        <f t="shared" si="1"/>
        <v>3706</v>
      </c>
    </row>
    <row r="127" spans="1:9" ht="14.25">
      <c r="A127" s="6" t="s">
        <v>241</v>
      </c>
      <c r="B127" s="49" t="s">
        <v>242</v>
      </c>
      <c r="C127" s="93" t="s">
        <v>245</v>
      </c>
      <c r="D127" s="106" t="s">
        <v>768</v>
      </c>
      <c r="E127" s="116">
        <v>18375.57</v>
      </c>
      <c r="F127" s="107">
        <v>36806</v>
      </c>
      <c r="G127" s="107">
        <v>55181.57</v>
      </c>
      <c r="H127" s="108">
        <v>33458</v>
      </c>
      <c r="I127" s="109">
        <f t="shared" si="1"/>
        <v>21723.57</v>
      </c>
    </row>
    <row r="128" spans="1:9" ht="14.25">
      <c r="A128" s="5" t="s">
        <v>243</v>
      </c>
      <c r="B128" s="49" t="s">
        <v>244</v>
      </c>
      <c r="C128" s="94" t="s">
        <v>247</v>
      </c>
      <c r="D128" s="106" t="s">
        <v>771</v>
      </c>
      <c r="E128" s="116">
        <v>7122.62</v>
      </c>
      <c r="F128" s="107">
        <v>63417</v>
      </c>
      <c r="G128" s="107">
        <v>70539.62</v>
      </c>
      <c r="H128" s="108">
        <v>63446</v>
      </c>
      <c r="I128" s="109">
        <f t="shared" si="1"/>
        <v>7093.619999999995</v>
      </c>
    </row>
    <row r="129" spans="1:9" ht="14.25">
      <c r="A129" s="5" t="s">
        <v>245</v>
      </c>
      <c r="B129" s="49" t="s">
        <v>246</v>
      </c>
      <c r="C129" s="94" t="s">
        <v>249</v>
      </c>
      <c r="D129" s="106" t="s">
        <v>438</v>
      </c>
      <c r="E129" s="115">
        <v>53110.98</v>
      </c>
      <c r="F129" s="107">
        <v>166082</v>
      </c>
      <c r="G129" s="107">
        <v>166082</v>
      </c>
      <c r="H129" s="108">
        <v>150975</v>
      </c>
      <c r="I129" s="109">
        <f t="shared" si="1"/>
        <v>15107</v>
      </c>
    </row>
    <row r="130" spans="1:9" ht="14.25">
      <c r="A130" s="6" t="s">
        <v>247</v>
      </c>
      <c r="B130" s="49" t="s">
        <v>248</v>
      </c>
      <c r="C130" s="93" t="s">
        <v>251</v>
      </c>
      <c r="D130" s="106" t="s">
        <v>439</v>
      </c>
      <c r="E130" s="116">
        <v>13525.35</v>
      </c>
      <c r="F130" s="107">
        <v>13014</v>
      </c>
      <c r="G130" s="107">
        <v>26539.35</v>
      </c>
      <c r="H130" s="108">
        <v>19902</v>
      </c>
      <c r="I130" s="109">
        <f t="shared" si="1"/>
        <v>6637.3499999999985</v>
      </c>
    </row>
    <row r="131" spans="1:9" ht="14.25">
      <c r="A131" s="6" t="s">
        <v>249</v>
      </c>
      <c r="B131" s="49" t="s">
        <v>250</v>
      </c>
      <c r="C131" s="93" t="s">
        <v>255</v>
      </c>
      <c r="D131" s="106" t="s">
        <v>440</v>
      </c>
      <c r="E131" s="116">
        <v>0</v>
      </c>
      <c r="F131" s="107">
        <v>66548</v>
      </c>
      <c r="G131" s="107">
        <v>66548</v>
      </c>
      <c r="H131" s="108">
        <v>60494</v>
      </c>
      <c r="I131" s="109">
        <f t="shared" si="1"/>
        <v>6054</v>
      </c>
    </row>
    <row r="132" spans="1:9" ht="14.25">
      <c r="A132" s="5" t="s">
        <v>251</v>
      </c>
      <c r="B132" s="49" t="s">
        <v>252</v>
      </c>
      <c r="C132" s="94" t="s">
        <v>257</v>
      </c>
      <c r="D132" s="106" t="s">
        <v>441</v>
      </c>
      <c r="E132" s="116">
        <v>158785.31</v>
      </c>
      <c r="F132" s="107">
        <v>774770</v>
      </c>
      <c r="G132" s="107">
        <v>933555.31</v>
      </c>
      <c r="H132" s="108">
        <v>704295</v>
      </c>
      <c r="I132" s="109">
        <f t="shared" si="1"/>
        <v>229260.31000000006</v>
      </c>
    </row>
    <row r="133" spans="1:9" ht="14.25">
      <c r="A133" s="5" t="s">
        <v>253</v>
      </c>
      <c r="B133" s="49" t="s">
        <v>254</v>
      </c>
      <c r="C133" s="94" t="s">
        <v>259</v>
      </c>
      <c r="D133" s="106" t="s">
        <v>781</v>
      </c>
      <c r="E133" s="116">
        <v>43365.97</v>
      </c>
      <c r="F133" s="107">
        <v>533703</v>
      </c>
      <c r="G133" s="107">
        <v>577068.97</v>
      </c>
      <c r="H133" s="108">
        <v>507124</v>
      </c>
      <c r="I133" s="109">
        <f aca="true" t="shared" si="2" ref="I133:I141">+G133-H133</f>
        <v>69944.96999999997</v>
      </c>
    </row>
    <row r="134" spans="1:9" ht="14.25">
      <c r="A134" s="5" t="s">
        <v>454</v>
      </c>
      <c r="B134" s="50" t="s">
        <v>453</v>
      </c>
      <c r="C134" s="94" t="s">
        <v>261</v>
      </c>
      <c r="D134" s="106" t="s">
        <v>443</v>
      </c>
      <c r="E134" s="116">
        <v>169709</v>
      </c>
      <c r="F134" s="107">
        <v>816454</v>
      </c>
      <c r="G134" s="107">
        <v>986163</v>
      </c>
      <c r="H134" s="108">
        <v>742188</v>
      </c>
      <c r="I134" s="109">
        <f t="shared" si="2"/>
        <v>243975</v>
      </c>
    </row>
    <row r="135" spans="1:9" ht="14.25">
      <c r="A135" s="5" t="s">
        <v>255</v>
      </c>
      <c r="B135" s="49" t="s">
        <v>256</v>
      </c>
      <c r="C135" s="93" t="s">
        <v>263</v>
      </c>
      <c r="D135" s="106" t="s">
        <v>444</v>
      </c>
      <c r="E135" s="116">
        <v>25967</v>
      </c>
      <c r="F135" s="107">
        <v>46619</v>
      </c>
      <c r="G135" s="107">
        <v>72586</v>
      </c>
      <c r="H135" s="108">
        <v>23370</v>
      </c>
      <c r="I135" s="109">
        <f t="shared" si="2"/>
        <v>49216</v>
      </c>
    </row>
    <row r="136" spans="1:9" ht="14.25">
      <c r="A136" s="6" t="s">
        <v>257</v>
      </c>
      <c r="B136" s="49" t="s">
        <v>258</v>
      </c>
      <c r="C136" s="94" t="s">
        <v>265</v>
      </c>
      <c r="D136" s="106" t="s">
        <v>445</v>
      </c>
      <c r="E136" s="116">
        <v>13498.7</v>
      </c>
      <c r="F136" s="107">
        <v>28215</v>
      </c>
      <c r="G136" s="107">
        <v>41713.7</v>
      </c>
      <c r="H136" s="108">
        <v>28224</v>
      </c>
      <c r="I136" s="109">
        <f t="shared" si="2"/>
        <v>13489.699999999997</v>
      </c>
    </row>
    <row r="137" spans="1:9" ht="14.25">
      <c r="A137" s="6" t="s">
        <v>259</v>
      </c>
      <c r="B137" s="49" t="s">
        <v>260</v>
      </c>
      <c r="C137" s="119"/>
      <c r="D137" s="106" t="s">
        <v>796</v>
      </c>
      <c r="E137" s="116">
        <v>975</v>
      </c>
      <c r="F137" s="107">
        <v>0</v>
      </c>
      <c r="G137" s="107">
        <f>+E137+F137</f>
        <v>975</v>
      </c>
      <c r="H137" s="108">
        <v>0</v>
      </c>
      <c r="I137" s="109">
        <f t="shared" si="2"/>
        <v>975</v>
      </c>
    </row>
    <row r="138" spans="1:9" ht="14.25">
      <c r="A138" s="6" t="s">
        <v>261</v>
      </c>
      <c r="B138" s="49" t="s">
        <v>262</v>
      </c>
      <c r="C138" s="94" t="s">
        <v>269</v>
      </c>
      <c r="D138" s="106" t="s">
        <v>447</v>
      </c>
      <c r="E138" s="116">
        <v>16595.26</v>
      </c>
      <c r="F138" s="107">
        <v>115804</v>
      </c>
      <c r="G138" s="107">
        <v>132399.26</v>
      </c>
      <c r="H138" s="108">
        <v>109759</v>
      </c>
      <c r="I138" s="109">
        <f t="shared" si="2"/>
        <v>22640.26000000001</v>
      </c>
    </row>
    <row r="139" spans="1:9" ht="14.25">
      <c r="A139" s="8" t="s">
        <v>263</v>
      </c>
      <c r="B139" s="49" t="s">
        <v>264</v>
      </c>
      <c r="C139" s="93" t="s">
        <v>271</v>
      </c>
      <c r="D139" s="106" t="s">
        <v>448</v>
      </c>
      <c r="E139" s="116">
        <v>227.53</v>
      </c>
      <c r="F139" s="107">
        <v>19043</v>
      </c>
      <c r="G139" s="107">
        <v>19270.53</v>
      </c>
      <c r="H139" s="108">
        <v>17311</v>
      </c>
      <c r="I139" s="109">
        <f t="shared" si="2"/>
        <v>1959.5299999999988</v>
      </c>
    </row>
    <row r="140" spans="1:9" ht="14.25">
      <c r="A140" s="6" t="s">
        <v>265</v>
      </c>
      <c r="B140" s="49" t="s">
        <v>266</v>
      </c>
      <c r="C140" s="94" t="s">
        <v>273</v>
      </c>
      <c r="D140" s="106" t="s">
        <v>449</v>
      </c>
      <c r="E140" s="116">
        <v>106282.01</v>
      </c>
      <c r="F140" s="107">
        <v>675819</v>
      </c>
      <c r="G140" s="107">
        <v>782101.01</v>
      </c>
      <c r="H140" s="108">
        <v>677057</v>
      </c>
      <c r="I140" s="109">
        <f t="shared" si="2"/>
        <v>105044.01000000001</v>
      </c>
    </row>
    <row r="141" spans="1:9" ht="14.25">
      <c r="A141" s="5" t="s">
        <v>267</v>
      </c>
      <c r="B141" s="49" t="s">
        <v>268</v>
      </c>
      <c r="C141" s="94" t="s">
        <v>277</v>
      </c>
      <c r="D141" s="106" t="s">
        <v>792</v>
      </c>
      <c r="E141" s="115">
        <v>535446.18</v>
      </c>
      <c r="F141" s="107">
        <v>1091411</v>
      </c>
      <c r="G141" s="107">
        <v>1091411</v>
      </c>
      <c r="H141" s="108">
        <v>1034438</v>
      </c>
      <c r="I141" s="109">
        <f t="shared" si="2"/>
        <v>56973</v>
      </c>
    </row>
    <row r="142" spans="1:9" ht="14.25">
      <c r="A142" s="6" t="s">
        <v>269</v>
      </c>
      <c r="B142" s="49" t="s">
        <v>270</v>
      </c>
      <c r="C142" s="30"/>
      <c r="D142" s="41"/>
      <c r="E142" s="43"/>
      <c r="F142" s="43"/>
      <c r="G142" s="43"/>
      <c r="H142" s="43"/>
      <c r="I142" s="43"/>
    </row>
    <row r="143" spans="1:9" ht="14.25">
      <c r="A143" s="8" t="s">
        <v>271</v>
      </c>
      <c r="B143" s="49" t="s">
        <v>272</v>
      </c>
      <c r="C143" s="29"/>
      <c r="D143" s="41"/>
      <c r="E143" s="43"/>
      <c r="F143" s="43"/>
      <c r="G143" s="43"/>
      <c r="H143" s="43"/>
      <c r="I143" s="43"/>
    </row>
    <row r="144" spans="1:9" ht="14.25">
      <c r="A144" s="6" t="s">
        <v>273</v>
      </c>
      <c r="B144" s="49" t="s">
        <v>274</v>
      </c>
      <c r="C144" s="30"/>
      <c r="D144" s="41"/>
      <c r="E144" s="43"/>
      <c r="F144" s="43"/>
      <c r="G144" s="43"/>
      <c r="H144" s="43"/>
      <c r="I144" s="43"/>
    </row>
    <row r="145" spans="1:4" ht="14.25">
      <c r="A145" s="8" t="s">
        <v>275</v>
      </c>
      <c r="B145" s="49" t="s">
        <v>276</v>
      </c>
      <c r="C145" s="29"/>
      <c r="D145" s="41"/>
    </row>
    <row r="146" spans="1:9" ht="14.25">
      <c r="A146" s="6" t="s">
        <v>277</v>
      </c>
      <c r="B146" s="49" t="s">
        <v>278</v>
      </c>
      <c r="C146" s="30"/>
      <c r="D146" s="41"/>
      <c r="E146" s="43"/>
      <c r="F146" s="43"/>
      <c r="G146" s="43"/>
      <c r="H146" s="43"/>
      <c r="I146" s="43"/>
    </row>
    <row r="147" spans="3:4" ht="14.25">
      <c r="C147" s="30"/>
      <c r="D147" s="4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143"/>
  <sheetViews>
    <sheetView showGridLines="0" zoomScalePageLayoutView="0" workbookViewId="0" topLeftCell="A1">
      <pane xSplit="2" ySplit="1" topLeftCell="C2" activePane="bottomRight" state="frozen"/>
      <selection pane="topLeft" activeCell="B62" sqref="B62:I64"/>
      <selection pane="topRight" activeCell="B62" sqref="B62:I64"/>
      <selection pane="bottomLeft" activeCell="B62" sqref="B62:I64"/>
      <selection pane="bottomRight" activeCell="B62" sqref="B62:I64"/>
    </sheetView>
  </sheetViews>
  <sheetFormatPr defaultColWidth="9.140625" defaultRowHeight="15"/>
  <cols>
    <col min="1" max="1" width="8.00390625" style="184" bestFit="1" customWidth="1"/>
    <col min="2" max="2" width="43.140625" style="155" customWidth="1"/>
    <col min="3" max="3" width="18.421875" style="155" bestFit="1" customWidth="1"/>
    <col min="4" max="4" width="19.140625" style="155" bestFit="1" customWidth="1"/>
    <col min="5" max="5" width="14.57421875" style="155" customWidth="1"/>
    <col min="6" max="6" width="15.00390625" style="155" customWidth="1"/>
    <col min="7" max="7" width="18.421875" style="155" bestFit="1" customWidth="1"/>
    <col min="8" max="8" width="13.57421875" style="192" customWidth="1"/>
    <col min="9" max="10" width="12.8515625" style="191" customWidth="1"/>
    <col min="11" max="11" width="23.140625" style="155" customWidth="1"/>
    <col min="12" max="12" width="11.421875" style="184" customWidth="1"/>
    <col min="13" max="13" width="4.57421875" style="184" bestFit="1" customWidth="1"/>
    <col min="14" max="14" width="6.140625" style="184" bestFit="1" customWidth="1"/>
    <col min="15" max="15" width="6.421875" style="184" bestFit="1" customWidth="1"/>
    <col min="16" max="16" width="12.57421875" style="155" customWidth="1"/>
    <col min="17" max="17" width="16.00390625" style="155" customWidth="1"/>
    <col min="18" max="18" width="17.421875" style="184" bestFit="1" customWidth="1"/>
    <col min="19" max="19" width="6.140625" style="184" bestFit="1" customWidth="1"/>
    <col min="20" max="21" width="9.140625" style="155" customWidth="1"/>
    <col min="22" max="22" width="19.421875" style="155" customWidth="1"/>
    <col min="23" max="16384" width="9.140625" style="155" customWidth="1"/>
  </cols>
  <sheetData>
    <row r="1" spans="1:24" ht="51.75">
      <c r="A1" s="193" t="s">
        <v>494</v>
      </c>
      <c r="B1" s="194" t="s">
        <v>495</v>
      </c>
      <c r="C1" s="194" t="s">
        <v>496</v>
      </c>
      <c r="D1" s="194" t="s">
        <v>497</v>
      </c>
      <c r="E1" s="195" t="s">
        <v>498</v>
      </c>
      <c r="F1" s="195" t="s">
        <v>499</v>
      </c>
      <c r="G1" s="195" t="s">
        <v>500</v>
      </c>
      <c r="H1" s="130" t="s">
        <v>807</v>
      </c>
      <c r="I1" s="148" t="s">
        <v>808</v>
      </c>
      <c r="J1" s="148" t="s">
        <v>809</v>
      </c>
      <c r="K1" s="149" t="s">
        <v>501</v>
      </c>
      <c r="L1" s="150" t="s">
        <v>502</v>
      </c>
      <c r="M1" s="150" t="s">
        <v>503</v>
      </c>
      <c r="N1" s="150" t="s">
        <v>504</v>
      </c>
      <c r="O1" s="151" t="s">
        <v>505</v>
      </c>
      <c r="P1" s="152" t="s">
        <v>506</v>
      </c>
      <c r="Q1" s="152" t="s">
        <v>507</v>
      </c>
      <c r="R1" s="150" t="s">
        <v>508</v>
      </c>
      <c r="S1" s="151" t="s">
        <v>509</v>
      </c>
      <c r="T1" s="152" t="s">
        <v>510</v>
      </c>
      <c r="U1" s="152" t="s">
        <v>511</v>
      </c>
      <c r="V1" s="153" t="s">
        <v>512</v>
      </c>
      <c r="W1" s="154" t="s">
        <v>513</v>
      </c>
      <c r="X1" s="154" t="s">
        <v>514</v>
      </c>
    </row>
    <row r="2" spans="1:24" ht="12.75">
      <c r="A2" s="156" t="s">
        <v>810</v>
      </c>
      <c r="B2" s="157" t="s">
        <v>515</v>
      </c>
      <c r="C2" s="158">
        <v>0</v>
      </c>
      <c r="D2" s="158">
        <v>29635</v>
      </c>
      <c r="E2" s="158">
        <v>29635</v>
      </c>
      <c r="F2" s="159">
        <v>13667</v>
      </c>
      <c r="G2" s="160">
        <f>+E2-F2</f>
        <v>15968</v>
      </c>
      <c r="H2" s="161">
        <f>C2+D2-E2</f>
        <v>0</v>
      </c>
      <c r="I2" s="162"/>
      <c r="J2" s="162"/>
      <c r="K2" s="163" t="str">
        <f>VLOOKUP($A2,'[1]Contacts'!$A$2:$R$186,3,0)</f>
        <v>2551 Karsten Ct., SE</v>
      </c>
      <c r="L2" s="164" t="str">
        <f>VLOOKUP($A2,'[1]Contacts'!$A$2:$R$186,4,0)</f>
        <v>Albuquerque</v>
      </c>
      <c r="M2" s="164" t="str">
        <f>VLOOKUP($A2,'[1]Contacts'!$A$2:$R$186,5,0)</f>
        <v>NM</v>
      </c>
      <c r="N2" s="165">
        <f>VLOOKUP($A2,'[1]Contacts'!$A$2:$R$186,6,0)</f>
        <v>87102</v>
      </c>
      <c r="O2" s="164" t="str">
        <f>VLOOKUP($A2,'[1]Contacts'!$A$2:$R$186,9,0)</f>
        <v>Mr.</v>
      </c>
      <c r="P2" s="166" t="str">
        <f>VLOOKUP($A2,'[1]Contacts'!$A$2:$R$186,10,0)</f>
        <v>Christopher</v>
      </c>
      <c r="Q2" s="166" t="str">
        <f>VLOOKUP($A2,'[1]Contacts'!$A$2:$R$186,11,0)</f>
        <v>Hotchkiss</v>
      </c>
      <c r="R2" s="164" t="str">
        <f>VLOOKUP($A2,'[1]Contacts'!$A$2:$R$186,12,0)</f>
        <v>Principal</v>
      </c>
      <c r="S2" s="164" t="str">
        <f>VLOOKUP($A2,'[1]Contacts'!$A$2:$R$186,15,0)</f>
        <v>Mr.</v>
      </c>
      <c r="T2" s="166" t="str">
        <f>VLOOKUP($A2,'[1]Contacts'!$A$2:$R$186,16,0)</f>
        <v>Alfred</v>
      </c>
      <c r="U2" s="166" t="str">
        <f>VLOOKUP($A2,'[1]Contacts'!$A$2:$R$186,17,0)</f>
        <v>Martinez</v>
      </c>
      <c r="V2" s="166" t="str">
        <f>VLOOKUP($A2,'[1]Contacts'!$A$2:$R$186,18,0)</f>
        <v>Business Manager</v>
      </c>
      <c r="W2" s="167"/>
      <c r="X2" s="167"/>
    </row>
    <row r="3" spans="1:24" ht="12.75">
      <c r="A3" s="93" t="s">
        <v>811</v>
      </c>
      <c r="B3" s="168" t="s">
        <v>319</v>
      </c>
      <c r="C3" s="169">
        <v>10439.19</v>
      </c>
      <c r="D3" s="169">
        <v>72049</v>
      </c>
      <c r="E3" s="169">
        <v>82488.19</v>
      </c>
      <c r="F3" s="170">
        <v>65495</v>
      </c>
      <c r="G3" s="171">
        <f aca="true" t="shared" si="0" ref="G3:G66">+E3-F3</f>
        <v>16993.190000000002</v>
      </c>
      <c r="H3" s="161">
        <f aca="true" t="shared" si="1" ref="H3:H66">C3+D3-E3</f>
        <v>0</v>
      </c>
      <c r="I3" s="162"/>
      <c r="J3" s="162"/>
      <c r="K3" s="163" t="str">
        <f>VLOOKUP($A3,'[1]Contacts'!$A$2:$R$186,3,0)</f>
        <v>800-B 20th St., NW</v>
      </c>
      <c r="L3" s="164" t="str">
        <f>VLOOKUP($A3,'[1]Contacts'!$A$2:$R$186,4,0)</f>
        <v>Albuquerque</v>
      </c>
      <c r="M3" s="164" t="str">
        <f>VLOOKUP($A3,'[1]Contacts'!$A$2:$R$186,5,0)</f>
        <v>NM</v>
      </c>
      <c r="N3" s="165">
        <f>VLOOKUP($A3,'[1]Contacts'!$A$2:$R$186,6,0)</f>
        <v>87104</v>
      </c>
      <c r="O3" s="164" t="str">
        <f>VLOOKUP($A3,'[1]Contacts'!$A$2:$R$186,9,0)</f>
        <v>Ms.</v>
      </c>
      <c r="P3" s="166" t="str">
        <f>VLOOKUP($A3,'[1]Contacts'!$A$2:$R$186,10,0)</f>
        <v>Tori</v>
      </c>
      <c r="Q3" s="166" t="str">
        <f>VLOOKUP($A3,'[1]Contacts'!$A$2:$R$186,11,0)</f>
        <v>Stephens-Shauger</v>
      </c>
      <c r="R3" s="164" t="str">
        <f>VLOOKUP($A3,'[1]Contacts'!$A$2:$R$186,12,0)</f>
        <v>Principal</v>
      </c>
      <c r="S3" s="164" t="str">
        <f>VLOOKUP($A3,'[1]Contacts'!$A$2:$R$186,15,0)</f>
        <v>Mr.</v>
      </c>
      <c r="T3" s="166" t="str">
        <f>VLOOKUP($A3,'[1]Contacts'!$A$2:$R$186,16,0)</f>
        <v>David</v>
      </c>
      <c r="U3" s="166" t="str">
        <f>VLOOKUP($A3,'[1]Contacts'!$A$2:$R$186,17,0)</f>
        <v>Vigil</v>
      </c>
      <c r="V3" s="166" t="str">
        <f>VLOOKUP($A3,'[1]Contacts'!$A$2:$R$186,18,0)</f>
        <v>Finance Director</v>
      </c>
      <c r="W3" s="167" t="s">
        <v>516</v>
      </c>
      <c r="X3" s="167" t="s">
        <v>517</v>
      </c>
    </row>
    <row r="4" spans="1:24" ht="12.75">
      <c r="A4" s="94" t="s">
        <v>8</v>
      </c>
      <c r="B4" s="172" t="s">
        <v>320</v>
      </c>
      <c r="C4" s="169">
        <v>259534.72</v>
      </c>
      <c r="D4" s="169">
        <v>1304727</v>
      </c>
      <c r="E4" s="169">
        <v>1564261.72</v>
      </c>
      <c r="F4" s="170">
        <v>1306533</v>
      </c>
      <c r="G4" s="171">
        <f t="shared" si="0"/>
        <v>257728.71999999997</v>
      </c>
      <c r="H4" s="161">
        <f t="shared" si="1"/>
        <v>0</v>
      </c>
      <c r="I4" s="162"/>
      <c r="J4" s="162"/>
      <c r="K4" s="163" t="str">
        <f>VLOOKUP($A4,'[1]Contacts'!$A$2:$R$186,3,0)</f>
        <v>P.O. Box 650</v>
      </c>
      <c r="L4" s="164" t="str">
        <f>VLOOKUP($A4,'[1]Contacts'!$A$2:$R$186,4,0)</f>
        <v>Alamogordo</v>
      </c>
      <c r="M4" s="164" t="str">
        <f>VLOOKUP($A4,'[1]Contacts'!$A$2:$R$186,5,0)</f>
        <v>NM</v>
      </c>
      <c r="N4" s="165">
        <f>VLOOKUP($A4,'[1]Contacts'!$A$2:$R$186,6,0)</f>
        <v>88310</v>
      </c>
      <c r="O4" s="164" t="str">
        <f>VLOOKUP($A4,'[1]Contacts'!$A$2:$R$186,9,0)</f>
        <v>Dr.</v>
      </c>
      <c r="P4" s="166" t="str">
        <f>VLOOKUP($A4,'[1]Contacts'!$A$2:$R$186,10,0)</f>
        <v>George</v>
      </c>
      <c r="Q4" s="166" t="str">
        <f>VLOOKUP($A4,'[1]Contacts'!$A$2:$R$186,11,0)</f>
        <v>Straface</v>
      </c>
      <c r="R4" s="164" t="str">
        <f>VLOOKUP($A4,'[1]Contacts'!$A$2:$R$186,12,0)</f>
        <v>Superintendent</v>
      </c>
      <c r="S4" s="164" t="str">
        <f>VLOOKUP($A4,'[1]Contacts'!$A$2:$R$186,15,0)</f>
        <v>Ms.</v>
      </c>
      <c r="T4" s="166" t="str">
        <f>VLOOKUP($A4,'[1]Contacts'!$A$2:$R$186,16,0)</f>
        <v>Carol</v>
      </c>
      <c r="U4" s="166" t="str">
        <f>VLOOKUP($A4,'[1]Contacts'!$A$2:$R$186,17,0)</f>
        <v>Genest</v>
      </c>
      <c r="V4" s="166" t="str">
        <f>VLOOKUP($A4,'[1]Contacts'!$A$2:$R$186,18,0)</f>
        <v>Finance Director</v>
      </c>
      <c r="W4" s="167" t="s">
        <v>518</v>
      </c>
      <c r="X4" s="167" t="s">
        <v>519</v>
      </c>
    </row>
    <row r="5" spans="1:24" ht="12.75">
      <c r="A5" s="94" t="s">
        <v>10</v>
      </c>
      <c r="B5" s="172" t="s">
        <v>321</v>
      </c>
      <c r="C5" s="169">
        <v>8136701.1</v>
      </c>
      <c r="D5" s="169">
        <v>28683680</v>
      </c>
      <c r="E5" s="169">
        <v>36820381.1</v>
      </c>
      <c r="F5" s="170">
        <v>26277888</v>
      </c>
      <c r="G5" s="171">
        <f t="shared" si="0"/>
        <v>10542493.100000001</v>
      </c>
      <c r="H5" s="161">
        <f t="shared" si="1"/>
        <v>0</v>
      </c>
      <c r="I5" s="162"/>
      <c r="J5" s="162"/>
      <c r="K5" s="163" t="str">
        <f>VLOOKUP($A5,'[1]Contacts'!$A$2:$R$186,3,0)</f>
        <v>P.O. Box 25704</v>
      </c>
      <c r="L5" s="164" t="str">
        <f>VLOOKUP($A5,'[1]Contacts'!$A$2:$R$186,4,0)</f>
        <v>Albuquerque</v>
      </c>
      <c r="M5" s="164" t="str">
        <f>VLOOKUP($A5,'[1]Contacts'!$A$2:$R$186,5,0)</f>
        <v>NM</v>
      </c>
      <c r="N5" s="165">
        <f>VLOOKUP($A5,'[1]Contacts'!$A$2:$R$186,6,0)</f>
        <v>87125</v>
      </c>
      <c r="O5" s="164" t="str">
        <f>VLOOKUP($A5,'[1]Contacts'!$A$2:$R$186,9,0)</f>
        <v>Mr.</v>
      </c>
      <c r="P5" s="166" t="str">
        <f>VLOOKUP($A5,'[1]Contacts'!$A$2:$R$186,10,0)</f>
        <v>Winston</v>
      </c>
      <c r="Q5" s="166" t="str">
        <f>VLOOKUP($A5,'[1]Contacts'!$A$2:$R$186,11,0)</f>
        <v>Brooks</v>
      </c>
      <c r="R5" s="164" t="str">
        <f>VLOOKUP($A5,'[1]Contacts'!$A$2:$R$186,12,0)</f>
        <v>Superintendent</v>
      </c>
      <c r="S5" s="164" t="str">
        <f>VLOOKUP($A5,'[1]Contacts'!$A$2:$R$186,15,0)</f>
        <v>Mr.</v>
      </c>
      <c r="T5" s="166" t="str">
        <f>VLOOKUP($A5,'[1]Contacts'!$A$2:$R$186,16,0)</f>
        <v>Ruben</v>
      </c>
      <c r="U5" s="166" t="str">
        <f>VLOOKUP($A5,'[1]Contacts'!$A$2:$R$186,17,0)</f>
        <v>Hendrickson</v>
      </c>
      <c r="V5" s="166" t="str">
        <f>VLOOKUP($A5,'[1]Contacts'!$A$2:$R$186,18,0)</f>
        <v>Executive Director of Budget</v>
      </c>
      <c r="W5" s="167" t="s">
        <v>520</v>
      </c>
      <c r="X5" s="167" t="s">
        <v>521</v>
      </c>
    </row>
    <row r="6" spans="1:24" ht="12.75">
      <c r="A6" s="93" t="s">
        <v>812</v>
      </c>
      <c r="B6" s="172" t="s">
        <v>522</v>
      </c>
      <c r="C6" s="169">
        <v>12896.04</v>
      </c>
      <c r="D6" s="169">
        <v>54869</v>
      </c>
      <c r="E6" s="169">
        <v>67765.04</v>
      </c>
      <c r="F6" s="170">
        <v>67860</v>
      </c>
      <c r="G6" s="171">
        <f t="shared" si="0"/>
        <v>-94.9600000000064</v>
      </c>
      <c r="H6" s="161">
        <f t="shared" si="1"/>
        <v>0</v>
      </c>
      <c r="I6" s="162"/>
      <c r="J6" s="162"/>
      <c r="K6" s="163" t="str">
        <f>VLOOKUP($A6,'[1]Contacts'!$A$2:$R$186,3,0)</f>
        <v>13201 Lomas Blvd., NE</v>
      </c>
      <c r="L6" s="164" t="str">
        <f>VLOOKUP($A6,'[1]Contacts'!$A$2:$R$186,4,0)</f>
        <v>Albuquerque</v>
      </c>
      <c r="M6" s="164" t="str">
        <f>VLOOKUP($A6,'[1]Contacts'!$A$2:$R$186,5,0)</f>
        <v>NM</v>
      </c>
      <c r="N6" s="165">
        <f>VLOOKUP($A6,'[1]Contacts'!$A$2:$R$186,6,0)</f>
        <v>87112</v>
      </c>
      <c r="O6" s="164" t="str">
        <f>VLOOKUP($A6,'[1]Contacts'!$A$2:$R$186,9,0)</f>
        <v>Mr.</v>
      </c>
      <c r="P6" s="166" t="str">
        <f>VLOOKUP($A6,'[1]Contacts'!$A$2:$R$186,10,0)</f>
        <v>Salih</v>
      </c>
      <c r="Q6" s="166" t="str">
        <f>VLOOKUP($A6,'[1]Contacts'!$A$2:$R$186,11,0)</f>
        <v>Aykac</v>
      </c>
      <c r="R6" s="164" t="str">
        <f>VLOOKUP($A6,'[1]Contacts'!$A$2:$R$186,12,0)</f>
        <v>Director</v>
      </c>
      <c r="S6" s="164" t="str">
        <f>VLOOKUP($A6,'[1]Contacts'!$A$2:$R$186,15,0)</f>
        <v>Mr. </v>
      </c>
      <c r="T6" s="166" t="str">
        <f>VLOOKUP($A6,'[1]Contacts'!$A$2:$R$186,16,0)</f>
        <v>Sean </v>
      </c>
      <c r="U6" s="166" t="str">
        <f>VLOOKUP($A6,'[1]Contacts'!$A$2:$R$186,17,0)</f>
        <v>Fry</v>
      </c>
      <c r="V6" s="166" t="str">
        <f>VLOOKUP($A6,'[1]Contacts'!$A$2:$R$186,18,0)</f>
        <v>Business Manager</v>
      </c>
      <c r="W6" s="167" t="s">
        <v>523</v>
      </c>
      <c r="X6" s="167" t="s">
        <v>524</v>
      </c>
    </row>
    <row r="7" spans="1:24" ht="12.75">
      <c r="A7" s="93" t="s">
        <v>813</v>
      </c>
      <c r="B7" s="172" t="s">
        <v>323</v>
      </c>
      <c r="C7" s="169">
        <v>9045.24</v>
      </c>
      <c r="D7" s="169">
        <v>18143</v>
      </c>
      <c r="E7" s="169">
        <v>27188.24</v>
      </c>
      <c r="F7" s="170">
        <v>16493</v>
      </c>
      <c r="G7" s="171">
        <f t="shared" si="0"/>
        <v>10695.240000000002</v>
      </c>
      <c r="H7" s="161">
        <f t="shared" si="1"/>
        <v>0</v>
      </c>
      <c r="I7" s="162"/>
      <c r="J7" s="162"/>
      <c r="K7" s="163" t="str">
        <f>VLOOKUP($A7,'[1]Contacts'!$A$2:$R$186,3,0)</f>
        <v>620 Lomas Blvd., NW</v>
      </c>
      <c r="L7" s="164" t="str">
        <f>VLOOKUP($A7,'[1]Contacts'!$A$2:$R$186,4,0)</f>
        <v>Albuquerque</v>
      </c>
      <c r="M7" s="164" t="str">
        <f>VLOOKUP($A7,'[1]Contacts'!$A$2:$R$186,5,0)</f>
        <v>NM</v>
      </c>
      <c r="N7" s="165">
        <f>VLOOKUP($A7,'[1]Contacts'!$A$2:$R$186,6,0)</f>
        <v>87102</v>
      </c>
      <c r="O7" s="164" t="str">
        <f>VLOOKUP($A7,'[1]Contacts'!$A$2:$R$186,9,0)</f>
        <v>Mr.</v>
      </c>
      <c r="P7" s="166" t="str">
        <f>VLOOKUP($A7,'[1]Contacts'!$A$2:$R$186,10,0)</f>
        <v>Raphael</v>
      </c>
      <c r="Q7" s="166" t="str">
        <f>VLOOKUP($A7,'[1]Contacts'!$A$2:$R$186,11,0)</f>
        <v>Martinez</v>
      </c>
      <c r="R7" s="164" t="str">
        <f>VLOOKUP($A7,'[1]Contacts'!$A$2:$R$186,12,0)</f>
        <v>Principal</v>
      </c>
      <c r="S7" s="164" t="str">
        <f>VLOOKUP($A7,'[1]Contacts'!$A$2:$R$186,15,0)</f>
        <v>Ms.</v>
      </c>
      <c r="T7" s="166" t="str">
        <f>VLOOKUP($A7,'[1]Contacts'!$A$2:$R$186,16,0)</f>
        <v>Jolene</v>
      </c>
      <c r="U7" s="166" t="str">
        <f>VLOOKUP($A7,'[1]Contacts'!$A$2:$R$186,17,0)</f>
        <v>Jaramillo</v>
      </c>
      <c r="V7" s="166" t="str">
        <f>VLOOKUP($A7,'[1]Contacts'!$A$2:$R$186,18,0)</f>
        <v>Business Manager</v>
      </c>
      <c r="W7" s="167" t="s">
        <v>525</v>
      </c>
      <c r="X7" s="167" t="s">
        <v>526</v>
      </c>
    </row>
    <row r="8" spans="1:24" ht="12.75">
      <c r="A8" s="93" t="s">
        <v>814</v>
      </c>
      <c r="B8" s="172" t="s">
        <v>527</v>
      </c>
      <c r="C8" s="169">
        <v>0</v>
      </c>
      <c r="D8" s="169">
        <v>24437</v>
      </c>
      <c r="E8" s="169">
        <v>24437</v>
      </c>
      <c r="F8" s="170">
        <v>11432</v>
      </c>
      <c r="G8" s="171">
        <f t="shared" si="0"/>
        <v>13005</v>
      </c>
      <c r="H8" s="161">
        <f t="shared" si="1"/>
        <v>0</v>
      </c>
      <c r="I8" s="162"/>
      <c r="J8" s="162"/>
      <c r="K8" s="163" t="str">
        <f>VLOOKUP($A8,'[1]Contacts'!$A$2:$R$186,3,0)</f>
        <v>1422 Hwy 180 E.</v>
      </c>
      <c r="L8" s="164" t="str">
        <f>VLOOKUP($A8,'[1]Contacts'!$A$2:$R$186,4,0)</f>
        <v>Silver City</v>
      </c>
      <c r="M8" s="164" t="str">
        <f>VLOOKUP($A8,'[1]Contacts'!$A$2:$R$186,5,0)</f>
        <v>NM</v>
      </c>
      <c r="N8" s="165">
        <f>VLOOKUP($A8,'[1]Contacts'!$A$2:$R$186,6,0)</f>
        <v>88061</v>
      </c>
      <c r="O8" s="164" t="str">
        <f>VLOOKUP($A8,'[1]Contacts'!$A$2:$R$186,9,0)</f>
        <v>Mr.</v>
      </c>
      <c r="P8" s="166" t="str">
        <f>VLOOKUP($A8,'[1]Contacts'!$A$2:$R$186,10,0)</f>
        <v>Eric</v>
      </c>
      <c r="Q8" s="166" t="str">
        <f>VLOOKUP($A8,'[1]Contacts'!$A$2:$R$186,11,0)</f>
        <v>Ahner</v>
      </c>
      <c r="R8" s="164" t="str">
        <f>VLOOKUP($A8,'[1]Contacts'!$A$2:$R$186,12,0)</f>
        <v>Director</v>
      </c>
      <c r="S8" s="164" t="str">
        <f>VLOOKUP($A8,'[1]Contacts'!$A$2:$R$186,15,0)</f>
        <v>Mr.</v>
      </c>
      <c r="T8" s="166" t="str">
        <f>VLOOKUP($A8,'[1]Contacts'!$A$2:$R$186,16,0)</f>
        <v>Harry</v>
      </c>
      <c r="U8" s="166" t="str">
        <f>VLOOKUP($A8,'[1]Contacts'!$A$2:$R$186,17,0)</f>
        <v>Browne</v>
      </c>
      <c r="V8" s="166" t="str">
        <f>VLOOKUP($A8,'[1]Contacts'!$A$2:$R$186,18,0)</f>
        <v>Business Manager</v>
      </c>
      <c r="W8" s="167" t="s">
        <v>528</v>
      </c>
      <c r="X8" s="167" t="s">
        <v>529</v>
      </c>
    </row>
    <row r="9" spans="1:24" ht="12.75">
      <c r="A9" s="93" t="s">
        <v>815</v>
      </c>
      <c r="B9" s="172" t="s">
        <v>530</v>
      </c>
      <c r="C9" s="169">
        <v>0</v>
      </c>
      <c r="D9" s="169">
        <v>24077</v>
      </c>
      <c r="E9" s="169">
        <v>24077</v>
      </c>
      <c r="F9" s="170">
        <v>21887</v>
      </c>
      <c r="G9" s="171">
        <f t="shared" si="0"/>
        <v>2190</v>
      </c>
      <c r="H9" s="161">
        <f t="shared" si="1"/>
        <v>0</v>
      </c>
      <c r="I9" s="162"/>
      <c r="J9" s="162"/>
      <c r="K9" s="163" t="str">
        <f>VLOOKUP($A9,'[1]Contacts'!$A$2:$R$186,3,0)</f>
        <v>402 W. Court Avenue</v>
      </c>
      <c r="L9" s="164" t="str">
        <f>VLOOKUP($A9,'[1]Contacts'!$A$2:$R$186,4,0)</f>
        <v>Las Cruces</v>
      </c>
      <c r="M9" s="164" t="str">
        <f>VLOOKUP($A9,'[1]Contacts'!$A$2:$R$186,5,0)</f>
        <v>NM</v>
      </c>
      <c r="N9" s="165">
        <f>VLOOKUP($A9,'[1]Contacts'!$A$2:$R$186,6,0)</f>
        <v>88005</v>
      </c>
      <c r="O9" s="164" t="str">
        <f>VLOOKUP($A9,'[1]Contacts'!$A$2:$R$186,9,0)</f>
        <v>Mr.</v>
      </c>
      <c r="P9" s="166" t="str">
        <f>VLOOKUP($A9,'[1]Contacts'!$A$2:$R$186,10,0)</f>
        <v>Mark</v>
      </c>
      <c r="Q9" s="166" t="str">
        <f>VLOOKUP($A9,'[1]Contacts'!$A$2:$R$186,11,0)</f>
        <v>Hartshorne</v>
      </c>
      <c r="R9" s="164" t="str">
        <f>VLOOKUP($A9,'[1]Contacts'!$A$2:$R$186,12,0)</f>
        <v>Principal</v>
      </c>
      <c r="S9" s="164" t="str">
        <f>VLOOKUP($A9,'[1]Contacts'!$A$2:$R$186,15,0)</f>
        <v>Ms.</v>
      </c>
      <c r="T9" s="166" t="str">
        <f>VLOOKUP($A9,'[1]Contacts'!$A$2:$R$186,16,0)</f>
        <v>Juliette</v>
      </c>
      <c r="U9" s="166" t="str">
        <f>VLOOKUP($A9,'[1]Contacts'!$A$2:$R$186,17,0)</f>
        <v>Sanchez</v>
      </c>
      <c r="V9" s="166" t="str">
        <f>VLOOKUP($A9,'[1]Contacts'!$A$2:$R$186,18,0)</f>
        <v>Business Manager</v>
      </c>
      <c r="W9" s="167" t="s">
        <v>531</v>
      </c>
      <c r="X9" s="167" t="s">
        <v>532</v>
      </c>
    </row>
    <row r="10" spans="1:24" ht="12.75">
      <c r="A10" s="93" t="s">
        <v>816</v>
      </c>
      <c r="B10" s="172" t="s">
        <v>326</v>
      </c>
      <c r="C10" s="169">
        <v>10499.81</v>
      </c>
      <c r="D10" s="169">
        <v>66996</v>
      </c>
      <c r="E10" s="169">
        <v>77495.81</v>
      </c>
      <c r="F10" s="170">
        <v>60902</v>
      </c>
      <c r="G10" s="171">
        <f t="shared" si="0"/>
        <v>16593.809999999998</v>
      </c>
      <c r="H10" s="161">
        <f t="shared" si="1"/>
        <v>0</v>
      </c>
      <c r="I10" s="162"/>
      <c r="J10" s="162"/>
      <c r="K10" s="163" t="str">
        <f>VLOOKUP($A10,'[1]Contacts'!$A$2:$R$186,3,0)</f>
        <v>123 4th Street, SW</v>
      </c>
      <c r="L10" s="164" t="str">
        <f>VLOOKUP($A10,'[1]Contacts'!$A$2:$R$186,4,0)</f>
        <v>Albuquerque</v>
      </c>
      <c r="M10" s="164" t="str">
        <f>VLOOKUP($A10,'[1]Contacts'!$A$2:$R$186,5,0)</f>
        <v>NM</v>
      </c>
      <c r="N10" s="165">
        <f>VLOOKUP($A10,'[1]Contacts'!$A$2:$R$186,6,0)</f>
        <v>87102</v>
      </c>
      <c r="O10" s="164" t="str">
        <f>VLOOKUP($A10,'[1]Contacts'!$A$2:$R$186,9,0)</f>
        <v>Mr.</v>
      </c>
      <c r="P10" s="166" t="str">
        <f>VLOOKUP($A10,'[1]Contacts'!$A$2:$R$186,10,0)</f>
        <v>Mike</v>
      </c>
      <c r="Q10" s="166" t="str">
        <f>VLOOKUP($A10,'[1]Contacts'!$A$2:$R$186,11,0)</f>
        <v>May</v>
      </c>
      <c r="R10" s="164" t="str">
        <f>VLOOKUP($A10,'[1]Contacts'!$A$2:$R$186,12,0)</f>
        <v>Executive Director</v>
      </c>
      <c r="S10" s="164" t="str">
        <f>VLOOKUP($A10,'[1]Contacts'!$A$2:$R$186,15,0)</f>
        <v>Ms.</v>
      </c>
      <c r="T10" s="166" t="str">
        <f>VLOOKUP($A10,'[1]Contacts'!$A$2:$R$186,16,0)</f>
        <v>Betty</v>
      </c>
      <c r="U10" s="166" t="str">
        <f>VLOOKUP($A10,'[1]Contacts'!$A$2:$R$186,17,0)</f>
        <v>Seeley</v>
      </c>
      <c r="V10" s="166" t="str">
        <f>VLOOKUP($A10,'[1]Contacts'!$A$2:$R$186,18,0)</f>
        <v>Finance Director</v>
      </c>
      <c r="W10" s="167" t="s">
        <v>533</v>
      </c>
      <c r="X10" s="167" t="s">
        <v>534</v>
      </c>
    </row>
    <row r="11" spans="1:24" ht="12.75">
      <c r="A11" s="94" t="s">
        <v>22</v>
      </c>
      <c r="B11" s="172" t="s">
        <v>327</v>
      </c>
      <c r="C11" s="169">
        <v>7823.21</v>
      </c>
      <c r="D11" s="169">
        <v>103559</v>
      </c>
      <c r="E11" s="169">
        <v>111382.21</v>
      </c>
      <c r="F11" s="170">
        <v>94139</v>
      </c>
      <c r="G11" s="171">
        <f t="shared" si="0"/>
        <v>17243.210000000006</v>
      </c>
      <c r="H11" s="161">
        <f t="shared" si="1"/>
        <v>0</v>
      </c>
      <c r="I11" s="162"/>
      <c r="J11" s="162"/>
      <c r="K11" s="163" t="str">
        <f>VLOOKUP($A11,'[1]Contacts'!$A$2:$R$186,3,0)</f>
        <v>P.O. Box 85</v>
      </c>
      <c r="L11" s="164" t="str">
        <f>VLOOKUP($A11,'[1]Contacts'!$A$2:$R$186,4,0)</f>
        <v>Animas</v>
      </c>
      <c r="M11" s="164" t="str">
        <f>VLOOKUP($A11,'[1]Contacts'!$A$2:$R$186,5,0)</f>
        <v>NM</v>
      </c>
      <c r="N11" s="165">
        <f>VLOOKUP($A11,'[1]Contacts'!$A$2:$R$186,6,0)</f>
        <v>88020</v>
      </c>
      <c r="O11" s="164" t="str">
        <f>VLOOKUP($A11,'[1]Contacts'!$A$2:$R$186,9,0)</f>
        <v>Ms.</v>
      </c>
      <c r="P11" s="166" t="str">
        <f>VLOOKUP($A11,'[1]Contacts'!$A$2:$R$186,10,0)</f>
        <v>Betsy</v>
      </c>
      <c r="Q11" s="166" t="str">
        <f>VLOOKUP($A11,'[1]Contacts'!$A$2:$R$186,11,0)</f>
        <v>Ward</v>
      </c>
      <c r="R11" s="164" t="str">
        <f>VLOOKUP($A11,'[1]Contacts'!$A$2:$R$186,12,0)</f>
        <v>Superintendent</v>
      </c>
      <c r="S11" s="164" t="str">
        <f>VLOOKUP($A11,'[1]Contacts'!$A$2:$R$186,15,0)</f>
        <v>Ms.</v>
      </c>
      <c r="T11" s="166" t="str">
        <f>VLOOKUP($A11,'[1]Contacts'!$A$2:$R$186,16,0)</f>
        <v>Tammy</v>
      </c>
      <c r="U11" s="166" t="str">
        <f>VLOOKUP($A11,'[1]Contacts'!$A$2:$R$186,17,0)</f>
        <v>Pompeo</v>
      </c>
      <c r="V11" s="166" t="str">
        <f>VLOOKUP($A11,'[1]Contacts'!$A$2:$R$186,18,0)</f>
        <v>Business Manager</v>
      </c>
      <c r="W11" s="167" t="s">
        <v>535</v>
      </c>
      <c r="X11" s="167" t="s">
        <v>536</v>
      </c>
    </row>
    <row r="12" spans="1:24" ht="12.75">
      <c r="A12" s="95" t="s">
        <v>817</v>
      </c>
      <c r="B12" s="172" t="s">
        <v>483</v>
      </c>
      <c r="C12" s="169">
        <v>0</v>
      </c>
      <c r="D12" s="169">
        <v>34294</v>
      </c>
      <c r="E12" s="169">
        <v>34294</v>
      </c>
      <c r="F12" s="170">
        <v>0</v>
      </c>
      <c r="G12" s="171">
        <f t="shared" si="0"/>
        <v>34294</v>
      </c>
      <c r="H12" s="161">
        <f t="shared" si="1"/>
        <v>0</v>
      </c>
      <c r="I12" s="162"/>
      <c r="J12" s="162"/>
      <c r="K12" s="163" t="str">
        <f>VLOOKUP($A12,'[1]Contacts'!$A$2:$R$186,3,0)</f>
        <v>780 Landers Rd.</v>
      </c>
      <c r="L12" s="164" t="str">
        <f>VLOOKUP($A12,'[1]Contacts'!$A$2:$R$186,4,0)</f>
        <v>Anthony</v>
      </c>
      <c r="M12" s="164" t="str">
        <f>VLOOKUP($A12,'[1]Contacts'!$A$2:$R$186,5,0)</f>
        <v>NM</v>
      </c>
      <c r="N12" s="165">
        <f>VLOOKUP($A12,'[1]Contacts'!$A$2:$R$186,6,0)</f>
        <v>88021</v>
      </c>
      <c r="O12" s="164" t="str">
        <f>VLOOKUP($A12,'[1]Contacts'!$A$2:$R$186,9,0)</f>
        <v>Ms.</v>
      </c>
      <c r="P12" s="166" t="str">
        <f>VLOOKUP($A12,'[1]Contacts'!$A$2:$R$186,10,0)</f>
        <v>Colleen</v>
      </c>
      <c r="Q12" s="166" t="str">
        <f>VLOOKUP($A12,'[1]Contacts'!$A$2:$R$186,11,0)</f>
        <v>Adolph</v>
      </c>
      <c r="R12" s="164" t="str">
        <f>VLOOKUP($A12,'[1]Contacts'!$A$2:$R$186,12,0)</f>
        <v>Head Administrator</v>
      </c>
      <c r="S12" s="164" t="str">
        <f>VLOOKUP($A12,'[1]Contacts'!$A$2:$R$186,15,0)</f>
        <v>Ms.</v>
      </c>
      <c r="T12" s="166" t="str">
        <f>VLOOKUP($A12,'[1]Contacts'!$A$2:$R$186,16,0)</f>
        <v>Ruby</v>
      </c>
      <c r="U12" s="166" t="str">
        <f>VLOOKUP($A12,'[1]Contacts'!$A$2:$R$186,17,0)</f>
        <v>Chavez</v>
      </c>
      <c r="V12" s="166" t="str">
        <f>VLOOKUP($A12,'[1]Contacts'!$A$2:$R$186,18,0)</f>
        <v>Business Manager</v>
      </c>
      <c r="W12" s="167" t="s">
        <v>537</v>
      </c>
      <c r="X12" s="167" t="s">
        <v>538</v>
      </c>
    </row>
    <row r="13" spans="1:24" ht="12.75">
      <c r="A13" s="94" t="s">
        <v>24</v>
      </c>
      <c r="B13" s="172" t="s">
        <v>328</v>
      </c>
      <c r="C13" s="169">
        <v>145434.36</v>
      </c>
      <c r="D13" s="169">
        <v>727462</v>
      </c>
      <c r="E13" s="169">
        <v>872896.36</v>
      </c>
      <c r="F13" s="170">
        <v>686783</v>
      </c>
      <c r="G13" s="171">
        <f t="shared" si="0"/>
        <v>186113.36</v>
      </c>
      <c r="H13" s="161">
        <f t="shared" si="1"/>
        <v>0</v>
      </c>
      <c r="I13" s="162"/>
      <c r="J13" s="162"/>
      <c r="K13" s="163" t="str">
        <f>VLOOKUP($A13,'[1]Contacts'!$A$2:$R$186,3,0)</f>
        <v>1106 W. Quay</v>
      </c>
      <c r="L13" s="164" t="str">
        <f>VLOOKUP($A13,'[1]Contacts'!$A$2:$R$186,4,0)</f>
        <v>Artesia</v>
      </c>
      <c r="M13" s="164" t="str">
        <f>VLOOKUP($A13,'[1]Contacts'!$A$2:$R$186,5,0)</f>
        <v>NM</v>
      </c>
      <c r="N13" s="165">
        <f>VLOOKUP($A13,'[1]Contacts'!$A$2:$R$186,6,0)</f>
        <v>88210</v>
      </c>
      <c r="O13" s="164" t="str">
        <f>VLOOKUP($A13,'[1]Contacts'!$A$2:$R$186,9,0)</f>
        <v>Dr.</v>
      </c>
      <c r="P13" s="166" t="str">
        <f>VLOOKUP($A13,'[1]Contacts'!$A$2:$R$186,10,0)</f>
        <v>Crit</v>
      </c>
      <c r="Q13" s="166" t="str">
        <f>VLOOKUP($A13,'[1]Contacts'!$A$2:$R$186,11,0)</f>
        <v>Caton</v>
      </c>
      <c r="R13" s="164" t="str">
        <f>VLOOKUP($A13,'[1]Contacts'!$A$2:$R$186,12,0)</f>
        <v>Superintendent</v>
      </c>
      <c r="S13" s="164" t="str">
        <f>VLOOKUP($A13,'[1]Contacts'!$A$2:$R$186,15,0)</f>
        <v>Ms.</v>
      </c>
      <c r="T13" s="166" t="str">
        <f>VLOOKUP($A13,'[1]Contacts'!$A$2:$R$186,16,0)</f>
        <v>Janet</v>
      </c>
      <c r="U13" s="166" t="str">
        <f>VLOOKUP($A13,'[1]Contacts'!$A$2:$R$186,17,0)</f>
        <v>Grice</v>
      </c>
      <c r="V13" s="166" t="str">
        <f>VLOOKUP($A13,'[1]Contacts'!$A$2:$R$186,18,0)</f>
        <v>Business Manager</v>
      </c>
      <c r="W13" s="167" t="s">
        <v>539</v>
      </c>
      <c r="X13" s="167" t="s">
        <v>540</v>
      </c>
    </row>
    <row r="14" spans="1:24" ht="12.75">
      <c r="A14" s="94" t="s">
        <v>28</v>
      </c>
      <c r="B14" s="172" t="s">
        <v>329</v>
      </c>
      <c r="C14" s="169">
        <v>122391.81</v>
      </c>
      <c r="D14" s="169">
        <v>405968</v>
      </c>
      <c r="E14" s="169">
        <v>528359.81</v>
      </c>
      <c r="F14" s="170">
        <v>409846</v>
      </c>
      <c r="G14" s="171">
        <f t="shared" si="0"/>
        <v>118513.81000000006</v>
      </c>
      <c r="H14" s="161">
        <f t="shared" si="1"/>
        <v>0</v>
      </c>
      <c r="I14" s="162"/>
      <c r="J14" s="162"/>
      <c r="K14" s="163" t="str">
        <f>VLOOKUP($A14,'[1]Contacts'!$A$2:$R$186,3,0)</f>
        <v>1118 W. Aztec Blvd.</v>
      </c>
      <c r="L14" s="164" t="str">
        <f>VLOOKUP($A14,'[1]Contacts'!$A$2:$R$186,4,0)</f>
        <v>Aztec</v>
      </c>
      <c r="M14" s="164" t="str">
        <f>VLOOKUP($A14,'[1]Contacts'!$A$2:$R$186,5,0)</f>
        <v>NM</v>
      </c>
      <c r="N14" s="165">
        <f>VLOOKUP($A14,'[1]Contacts'!$A$2:$R$186,6,0)</f>
        <v>87410</v>
      </c>
      <c r="O14" s="164" t="str">
        <f>VLOOKUP($A14,'[1]Contacts'!$A$2:$R$186,9,0)</f>
        <v>Mr.</v>
      </c>
      <c r="P14" s="166" t="str">
        <f>VLOOKUP($A14,'[1]Contacts'!$A$2:$R$186,10,0)</f>
        <v>Kirk</v>
      </c>
      <c r="Q14" s="166" t="str">
        <f>VLOOKUP($A14,'[1]Contacts'!$A$2:$R$186,11,0)</f>
        <v>Carpenter</v>
      </c>
      <c r="R14" s="164" t="str">
        <f>VLOOKUP($A14,'[1]Contacts'!$A$2:$R$186,12,0)</f>
        <v>Superintendent</v>
      </c>
      <c r="S14" s="164" t="str">
        <f>VLOOKUP($A14,'[1]Contacts'!$A$2:$R$186,15,0)</f>
        <v>Mr.</v>
      </c>
      <c r="T14" s="166" t="str">
        <f>VLOOKUP($A14,'[1]Contacts'!$A$2:$R$186,16,0)</f>
        <v>Gary</v>
      </c>
      <c r="U14" s="166" t="str">
        <f>VLOOKUP($A14,'[1]Contacts'!$A$2:$R$186,17,0)</f>
        <v>Martinez</v>
      </c>
      <c r="V14" s="166" t="str">
        <f>VLOOKUP($A14,'[1]Contacts'!$A$2:$R$186,18,0)</f>
        <v>Finance Director</v>
      </c>
      <c r="W14" s="167" t="s">
        <v>541</v>
      </c>
      <c r="X14" s="167" t="s">
        <v>542</v>
      </c>
    </row>
    <row r="15" spans="1:24" ht="12.75">
      <c r="A15" s="94" t="s">
        <v>30</v>
      </c>
      <c r="B15" s="172" t="s">
        <v>330</v>
      </c>
      <c r="C15" s="169">
        <v>128436.68</v>
      </c>
      <c r="D15" s="169">
        <v>1623085</v>
      </c>
      <c r="E15" s="169">
        <v>1751521.68</v>
      </c>
      <c r="F15" s="170">
        <v>1539938</v>
      </c>
      <c r="G15" s="171">
        <f t="shared" si="0"/>
        <v>211583.67999999993</v>
      </c>
      <c r="H15" s="161">
        <f t="shared" si="1"/>
        <v>0</v>
      </c>
      <c r="I15" s="162"/>
      <c r="J15" s="162"/>
      <c r="K15" s="163" t="str">
        <f>VLOOKUP($A15,'[1]Contacts'!$A$2:$R$186,3,0)</f>
        <v>520 North Main Street</v>
      </c>
      <c r="L15" s="164" t="str">
        <f>VLOOKUP($A15,'[1]Contacts'!$A$2:$R$186,4,0)</f>
        <v>Belen</v>
      </c>
      <c r="M15" s="164" t="str">
        <f>VLOOKUP($A15,'[1]Contacts'!$A$2:$R$186,5,0)</f>
        <v>NM</v>
      </c>
      <c r="N15" s="165">
        <f>VLOOKUP($A15,'[1]Contacts'!$A$2:$R$186,6,0)</f>
        <v>87002</v>
      </c>
      <c r="O15" s="164" t="str">
        <f>VLOOKUP($A15,'[1]Contacts'!$A$2:$R$186,9,0)</f>
        <v>Mr.</v>
      </c>
      <c r="P15" s="166" t="str">
        <f>VLOOKUP($A15,'[1]Contacts'!$A$2:$R$186,10,0)</f>
        <v>Ron</v>
      </c>
      <c r="Q15" s="166" t="str">
        <f>VLOOKUP($A15,'[1]Contacts'!$A$2:$R$186,11,0)</f>
        <v>Marquez</v>
      </c>
      <c r="R15" s="164" t="str">
        <f>VLOOKUP($A15,'[1]Contacts'!$A$2:$R$186,12,0)</f>
        <v>Superintendent</v>
      </c>
      <c r="S15" s="164" t="str">
        <f>VLOOKUP($A15,'[1]Contacts'!$A$2:$R$186,15,0)</f>
        <v>Mr.</v>
      </c>
      <c r="T15" s="166" t="str">
        <f>VLOOKUP($A15,'[1]Contacts'!$A$2:$R$186,16,0)</f>
        <v>George</v>
      </c>
      <c r="U15" s="166" t="str">
        <f>VLOOKUP($A15,'[1]Contacts'!$A$2:$R$186,17,0)</f>
        <v>Perea</v>
      </c>
      <c r="V15" s="166" t="str">
        <f>VLOOKUP($A15,'[1]Contacts'!$A$2:$R$186,18,0)</f>
        <v>Finance Director</v>
      </c>
      <c r="W15" s="167" t="s">
        <v>543</v>
      </c>
      <c r="X15" s="167" t="s">
        <v>544</v>
      </c>
    </row>
    <row r="16" spans="1:24" ht="12.75">
      <c r="A16" s="94" t="s">
        <v>32</v>
      </c>
      <c r="B16" s="172" t="s">
        <v>331</v>
      </c>
      <c r="C16" s="169">
        <v>133912.39</v>
      </c>
      <c r="D16" s="169">
        <v>1065488</v>
      </c>
      <c r="E16" s="169">
        <v>1199400.39</v>
      </c>
      <c r="F16" s="170">
        <v>991122</v>
      </c>
      <c r="G16" s="171">
        <f t="shared" si="0"/>
        <v>208278.3899999999</v>
      </c>
      <c r="H16" s="161">
        <f t="shared" si="1"/>
        <v>0</v>
      </c>
      <c r="I16" s="162"/>
      <c r="J16" s="162"/>
      <c r="K16" s="163" t="str">
        <f>VLOOKUP($A16,'[1]Contacts'!$A$2:$R$186,3,0)</f>
        <v>560 S. Camino del Pueblo</v>
      </c>
      <c r="L16" s="164" t="str">
        <f>VLOOKUP($A16,'[1]Contacts'!$A$2:$R$186,4,0)</f>
        <v>Bernalillo</v>
      </c>
      <c r="M16" s="164" t="str">
        <f>VLOOKUP($A16,'[1]Contacts'!$A$2:$R$186,5,0)</f>
        <v>NM</v>
      </c>
      <c r="N16" s="165">
        <f>VLOOKUP($A16,'[1]Contacts'!$A$2:$R$186,6,0)</f>
        <v>87004</v>
      </c>
      <c r="O16" s="164" t="str">
        <f>VLOOKUP($A16,'[1]Contacts'!$A$2:$R$186,9,0)</f>
        <v>Mr.</v>
      </c>
      <c r="P16" s="166" t="str">
        <f>VLOOKUP($A16,'[1]Contacts'!$A$2:$R$186,10,0)</f>
        <v>Allan</v>
      </c>
      <c r="Q16" s="166" t="str">
        <f>VLOOKUP($A16,'[1]Contacts'!$A$2:$R$186,11,0)</f>
        <v>Tapia</v>
      </c>
      <c r="R16" s="164" t="str">
        <f>VLOOKUP($A16,'[1]Contacts'!$A$2:$R$186,12,0)</f>
        <v>Superintendent</v>
      </c>
      <c r="S16" s="164" t="str">
        <f>VLOOKUP($A16,'[1]Contacts'!$A$2:$R$186,15,0)</f>
        <v>Ms.</v>
      </c>
      <c r="T16" s="166" t="str">
        <f>VLOOKUP($A16,'[1]Contacts'!$A$2:$R$186,16,0)</f>
        <v>Denise</v>
      </c>
      <c r="U16" s="166" t="str">
        <f>VLOOKUP($A16,'[1]Contacts'!$A$2:$R$186,17,0)</f>
        <v>Irion</v>
      </c>
      <c r="V16" s="166" t="str">
        <f>VLOOKUP($A16,'[1]Contacts'!$A$2:$R$186,18,0)</f>
        <v>Finance Director</v>
      </c>
      <c r="W16" s="167" t="s">
        <v>545</v>
      </c>
      <c r="X16" s="167" t="s">
        <v>546</v>
      </c>
    </row>
    <row r="17" spans="1:24" ht="12.75">
      <c r="A17" s="173" t="s">
        <v>34</v>
      </c>
      <c r="B17" s="174" t="s">
        <v>332</v>
      </c>
      <c r="C17" s="175">
        <v>386171.02</v>
      </c>
      <c r="D17" s="176">
        <v>1171355</v>
      </c>
      <c r="E17" s="176">
        <v>1171355</v>
      </c>
      <c r="F17" s="177">
        <v>1106816</v>
      </c>
      <c r="G17" s="178">
        <f t="shared" si="0"/>
        <v>64539</v>
      </c>
      <c r="H17" s="179">
        <f>C17+D17-E17</f>
        <v>386171.02</v>
      </c>
      <c r="I17" s="179">
        <f>C17+D17</f>
        <v>1557526.02</v>
      </c>
      <c r="J17" s="179">
        <f>I17-F17</f>
        <v>450710.02</v>
      </c>
      <c r="K17" s="163" t="str">
        <f>VLOOKUP($A17,'[1]Contacts'!$A$2:$R$186,3,0)</f>
        <v>325 N. Bergin Lane</v>
      </c>
      <c r="L17" s="164" t="str">
        <f>VLOOKUP($A17,'[1]Contacts'!$A$2:$R$186,4,0)</f>
        <v>Bloomfield</v>
      </c>
      <c r="M17" s="164" t="str">
        <f>VLOOKUP($A17,'[1]Contacts'!$A$2:$R$186,5,0)</f>
        <v>NM</v>
      </c>
      <c r="N17" s="165">
        <f>VLOOKUP($A17,'[1]Contacts'!$A$2:$R$186,6,0)</f>
        <v>87413</v>
      </c>
      <c r="O17" s="164" t="str">
        <f>VLOOKUP($A17,'[1]Contacts'!$A$2:$R$186,9,0)</f>
        <v>Mr.</v>
      </c>
      <c r="P17" s="166" t="str">
        <f>VLOOKUP($A17,'[1]Contacts'!$A$2:$R$186,10,0)</f>
        <v>Joseph</v>
      </c>
      <c r="Q17" s="166" t="str">
        <f>VLOOKUP($A17,'[1]Contacts'!$A$2:$R$186,11,0)</f>
        <v>Rasor</v>
      </c>
      <c r="R17" s="164" t="str">
        <f>VLOOKUP($A17,'[1]Contacts'!$A$2:$R$186,12,0)</f>
        <v>Superintendent</v>
      </c>
      <c r="S17" s="164" t="str">
        <f>VLOOKUP($A17,'[1]Contacts'!$A$2:$R$186,15,0)</f>
        <v>Mr.</v>
      </c>
      <c r="T17" s="166" t="str">
        <f>VLOOKUP($A17,'[1]Contacts'!$A$2:$R$186,16,0)</f>
        <v>Gary</v>
      </c>
      <c r="U17" s="166" t="str">
        <f>VLOOKUP($A17,'[1]Contacts'!$A$2:$R$186,17,0)</f>
        <v>Giron</v>
      </c>
      <c r="V17" s="166" t="str">
        <f>VLOOKUP($A17,'[1]Contacts'!$A$2:$R$186,18,0)</f>
        <v>Director of Finance and Operations</v>
      </c>
      <c r="W17" s="167" t="s">
        <v>547</v>
      </c>
      <c r="X17" s="167" t="s">
        <v>548</v>
      </c>
    </row>
    <row r="18" spans="1:24" ht="12.75">
      <c r="A18" s="94" t="s">
        <v>36</v>
      </c>
      <c r="B18" s="172" t="s">
        <v>333</v>
      </c>
      <c r="C18" s="180">
        <v>170.32</v>
      </c>
      <c r="D18" s="169">
        <v>79365</v>
      </c>
      <c r="E18" s="169">
        <v>79535.32</v>
      </c>
      <c r="F18" s="170">
        <v>80146</v>
      </c>
      <c r="G18" s="171">
        <f t="shared" si="0"/>
        <v>-610.679999999993</v>
      </c>
      <c r="H18" s="161">
        <f t="shared" si="1"/>
        <v>0</v>
      </c>
      <c r="I18" s="162"/>
      <c r="J18" s="162"/>
      <c r="K18" s="163" t="str">
        <f>VLOOKUP($A18,'[1]Contacts'!$A$2:$R$186,3,0)</f>
        <v>P.O. Box 278</v>
      </c>
      <c r="L18" s="164" t="str">
        <f>VLOOKUP($A18,'[1]Contacts'!$A$2:$R$186,4,0)</f>
        <v>Capitan</v>
      </c>
      <c r="M18" s="164" t="str">
        <f>VLOOKUP($A18,'[1]Contacts'!$A$2:$R$186,5,0)</f>
        <v>NM</v>
      </c>
      <c r="N18" s="165">
        <f>VLOOKUP($A18,'[1]Contacts'!$A$2:$R$186,6,0)</f>
        <v>88316</v>
      </c>
      <c r="O18" s="164" t="str">
        <f>VLOOKUP($A18,'[1]Contacts'!$A$2:$R$186,9,0)</f>
        <v>Ms.</v>
      </c>
      <c r="P18" s="166" t="str">
        <f>VLOOKUP($A18,'[1]Contacts'!$A$2:$R$186,10,0)</f>
        <v>Shirley </v>
      </c>
      <c r="Q18" s="166" t="str">
        <f>VLOOKUP($A18,'[1]Contacts'!$A$2:$R$186,11,0)</f>
        <v>Crawford</v>
      </c>
      <c r="R18" s="164" t="str">
        <f>VLOOKUP($A18,'[1]Contacts'!$A$2:$R$186,12,0)</f>
        <v>Superintendent</v>
      </c>
      <c r="S18" s="164" t="str">
        <f>VLOOKUP($A18,'[1]Contacts'!$A$2:$R$186,15,0)</f>
        <v>Ms.</v>
      </c>
      <c r="T18" s="166" t="str">
        <f>VLOOKUP($A18,'[1]Contacts'!$A$2:$R$186,16,0)</f>
        <v>Kimberly </v>
      </c>
      <c r="U18" s="166" t="str">
        <f>VLOOKUP($A18,'[1]Contacts'!$A$2:$R$186,17,0)</f>
        <v>Stone</v>
      </c>
      <c r="V18" s="166" t="str">
        <f>VLOOKUP($A18,'[1]Contacts'!$A$2:$R$186,18,0)</f>
        <v>Business Manager</v>
      </c>
      <c r="W18" s="167" t="s">
        <v>549</v>
      </c>
      <c r="X18" s="167" t="s">
        <v>550</v>
      </c>
    </row>
    <row r="19" spans="1:24" ht="12.75">
      <c r="A19" s="94" t="s">
        <v>38</v>
      </c>
      <c r="B19" s="172" t="s">
        <v>334</v>
      </c>
      <c r="C19" s="180">
        <v>211865.89</v>
      </c>
      <c r="D19" s="169">
        <v>1107351</v>
      </c>
      <c r="E19" s="169">
        <v>1319216.89</v>
      </c>
      <c r="F19" s="170">
        <v>1063310</v>
      </c>
      <c r="G19" s="171">
        <f t="shared" si="0"/>
        <v>255906.8899999999</v>
      </c>
      <c r="H19" s="161">
        <f t="shared" si="1"/>
        <v>0</v>
      </c>
      <c r="I19" s="162"/>
      <c r="J19" s="162"/>
      <c r="K19" s="163" t="str">
        <f>VLOOKUP($A19,'[1]Contacts'!$A$2:$R$186,3,0)</f>
        <v>408 North Canyon St.</v>
      </c>
      <c r="L19" s="164" t="str">
        <f>VLOOKUP($A19,'[1]Contacts'!$A$2:$R$186,4,0)</f>
        <v>Carlsbad</v>
      </c>
      <c r="M19" s="164" t="str">
        <f>VLOOKUP($A19,'[1]Contacts'!$A$2:$R$186,5,0)</f>
        <v>NM</v>
      </c>
      <c r="N19" s="165">
        <f>VLOOKUP($A19,'[1]Contacts'!$A$2:$R$186,6,0)</f>
        <v>88220</v>
      </c>
      <c r="O19" s="164" t="str">
        <f>VLOOKUP($A19,'[1]Contacts'!$A$2:$R$186,9,0)</f>
        <v>Mr.</v>
      </c>
      <c r="P19" s="166" t="str">
        <f>VLOOKUP($A19,'[1]Contacts'!$A$2:$R$186,10,0)</f>
        <v>Gary</v>
      </c>
      <c r="Q19" s="166" t="str">
        <f>VLOOKUP($A19,'[1]Contacts'!$A$2:$R$186,11,0)</f>
        <v>Perkowski</v>
      </c>
      <c r="R19" s="164" t="str">
        <f>VLOOKUP($A19,'[1]Contacts'!$A$2:$R$186,12,0)</f>
        <v>Superintendent</v>
      </c>
      <c r="S19" s="164" t="str">
        <f>VLOOKUP($A19,'[1]Contacts'!$A$2:$R$186,15,0)</f>
        <v>Ms.</v>
      </c>
      <c r="T19" s="166" t="str">
        <f>VLOOKUP($A19,'[1]Contacts'!$A$2:$R$186,16,0)</f>
        <v>Laura</v>
      </c>
      <c r="U19" s="166" t="str">
        <f>VLOOKUP($A19,'[1]Contacts'!$A$2:$R$186,17,0)</f>
        <v>Garcia</v>
      </c>
      <c r="V19" s="166" t="str">
        <f>VLOOKUP($A19,'[1]Contacts'!$A$2:$R$186,18,0)</f>
        <v>Director of Finance</v>
      </c>
      <c r="W19" s="167" t="s">
        <v>551</v>
      </c>
      <c r="X19" s="167" t="s">
        <v>552</v>
      </c>
    </row>
    <row r="20" spans="1:24" ht="12.75">
      <c r="A20" s="94" t="s">
        <v>40</v>
      </c>
      <c r="B20" s="172" t="s">
        <v>335</v>
      </c>
      <c r="C20" s="180">
        <v>19427.86</v>
      </c>
      <c r="D20" s="169">
        <v>90289</v>
      </c>
      <c r="E20" s="169">
        <v>109716.86</v>
      </c>
      <c r="F20" s="170">
        <v>82076</v>
      </c>
      <c r="G20" s="171">
        <f t="shared" si="0"/>
        <v>27640.86</v>
      </c>
      <c r="H20" s="161">
        <f t="shared" si="1"/>
        <v>0</v>
      </c>
      <c r="I20" s="162"/>
      <c r="J20" s="162"/>
      <c r="K20" s="163" t="str">
        <f>VLOOKUP($A20,'[1]Contacts'!$A$2:$R$186,3,0)</f>
        <v>P.O. Box 99</v>
      </c>
      <c r="L20" s="164" t="str">
        <f>VLOOKUP($A20,'[1]Contacts'!$A$2:$R$186,4,0)</f>
        <v>Carrizozo</v>
      </c>
      <c r="M20" s="164" t="str">
        <f>VLOOKUP($A20,'[1]Contacts'!$A$2:$R$186,5,0)</f>
        <v>NM</v>
      </c>
      <c r="N20" s="165">
        <f>VLOOKUP($A20,'[1]Contacts'!$A$2:$R$186,6,0)</f>
        <v>88301</v>
      </c>
      <c r="O20" s="164" t="str">
        <f>VLOOKUP($A20,'[1]Contacts'!$A$2:$R$186,9,0)</f>
        <v>Mr.</v>
      </c>
      <c r="P20" s="166" t="str">
        <f>VLOOKUP($A20,'[1]Contacts'!$A$2:$R$186,10,0)</f>
        <v>Rick</v>
      </c>
      <c r="Q20" s="166" t="str">
        <f>VLOOKUP($A20,'[1]Contacts'!$A$2:$R$186,11,0)</f>
        <v>Lindblad</v>
      </c>
      <c r="R20" s="164" t="str">
        <f>VLOOKUP($A20,'[1]Contacts'!$A$2:$R$186,12,0)</f>
        <v>Superintendent</v>
      </c>
      <c r="S20" s="164" t="str">
        <f>VLOOKUP($A20,'[1]Contacts'!$A$2:$R$186,15,0)</f>
        <v>Ms.</v>
      </c>
      <c r="T20" s="166" t="str">
        <f>VLOOKUP($A20,'[1]Contacts'!$A$2:$R$186,16,0)</f>
        <v>Elizabeth    </v>
      </c>
      <c r="U20" s="166" t="str">
        <f>VLOOKUP($A20,'[1]Contacts'!$A$2:$R$186,17,0)</f>
        <v>Montoya</v>
      </c>
      <c r="V20" s="166" t="str">
        <f>VLOOKUP($A20,'[1]Contacts'!$A$2:$R$186,18,0)</f>
        <v>Business Manager</v>
      </c>
      <c r="W20" s="167" t="s">
        <v>553</v>
      </c>
      <c r="X20" s="167" t="s">
        <v>554</v>
      </c>
    </row>
    <row r="21" spans="1:24" ht="12.75">
      <c r="A21" s="173" t="s">
        <v>42</v>
      </c>
      <c r="B21" s="174" t="s">
        <v>336</v>
      </c>
      <c r="C21" s="175">
        <v>1565449.26</v>
      </c>
      <c r="D21" s="176">
        <v>3281522</v>
      </c>
      <c r="E21" s="176">
        <v>3281522</v>
      </c>
      <c r="F21" s="177">
        <v>2991577</v>
      </c>
      <c r="G21" s="178">
        <f t="shared" si="0"/>
        <v>289945</v>
      </c>
      <c r="H21" s="179">
        <f t="shared" si="1"/>
        <v>1565449.2599999998</v>
      </c>
      <c r="I21" s="179">
        <f>C21+D21</f>
        <v>4846971.26</v>
      </c>
      <c r="J21" s="179">
        <f>I21-F21</f>
        <v>1855394.2599999998</v>
      </c>
      <c r="K21" s="163" t="str">
        <f>VLOOKUP($A21,'[1]Contacts'!$A$2:$R$186,3,0)</f>
        <v>P.O. Box 1199</v>
      </c>
      <c r="L21" s="164" t="str">
        <f>VLOOKUP($A21,'[1]Contacts'!$A$2:$R$186,4,0)</f>
        <v>Shiprock</v>
      </c>
      <c r="M21" s="164" t="str">
        <f>VLOOKUP($A21,'[1]Contacts'!$A$2:$R$186,5,0)</f>
        <v>NM</v>
      </c>
      <c r="N21" s="165">
        <f>VLOOKUP($A21,'[1]Contacts'!$A$2:$R$186,6,0)</f>
        <v>87420</v>
      </c>
      <c r="O21" s="164" t="str">
        <f>VLOOKUP($A21,'[1]Contacts'!$A$2:$R$186,9,0)</f>
        <v>Mr.</v>
      </c>
      <c r="P21" s="166" t="str">
        <f>VLOOKUP($A21,'[1]Contacts'!$A$2:$R$186,10,0)</f>
        <v>Donald</v>
      </c>
      <c r="Q21" s="166" t="str">
        <f>VLOOKUP($A21,'[1]Contacts'!$A$2:$R$186,11,0)</f>
        <v>Levinski</v>
      </c>
      <c r="R21" s="164" t="str">
        <f>VLOOKUP($A21,'[1]Contacts'!$A$2:$R$186,12,0)</f>
        <v>Superintendent</v>
      </c>
      <c r="S21" s="164" t="str">
        <f>VLOOKUP($A21,'[1]Contacts'!$A$2:$R$186,15,0)</f>
        <v>Dr.</v>
      </c>
      <c r="T21" s="166" t="str">
        <f>VLOOKUP($A21,'[1]Contacts'!$A$2:$R$186,16,0)</f>
        <v>Andrea</v>
      </c>
      <c r="U21" s="166" t="str">
        <f>VLOOKUP($A21,'[1]Contacts'!$A$2:$R$186,17,0)</f>
        <v>Tasan</v>
      </c>
      <c r="V21" s="166" t="str">
        <f>VLOOKUP($A21,'[1]Contacts'!$A$2:$R$186,18,0)</f>
        <v>Director of Finance</v>
      </c>
      <c r="W21" s="167" t="s">
        <v>555</v>
      </c>
      <c r="X21" s="167" t="s">
        <v>556</v>
      </c>
    </row>
    <row r="22" spans="1:24" ht="12.75">
      <c r="A22" s="93" t="s">
        <v>818</v>
      </c>
      <c r="B22" s="172" t="s">
        <v>337</v>
      </c>
      <c r="C22" s="180">
        <v>8433.59</v>
      </c>
      <c r="D22" s="169">
        <v>85583</v>
      </c>
      <c r="E22" s="169">
        <v>94016.59</v>
      </c>
      <c r="F22" s="170">
        <v>84562</v>
      </c>
      <c r="G22" s="171">
        <f t="shared" si="0"/>
        <v>9454.589999999997</v>
      </c>
      <c r="H22" s="161">
        <f t="shared" si="1"/>
        <v>0</v>
      </c>
      <c r="I22" s="162"/>
      <c r="J22" s="162"/>
      <c r="K22" s="163" t="str">
        <f>VLOOKUP($A22,'[1]Contacts'!$A$2:$R$186,3,0)</f>
        <v>1325 Palomas, SE</v>
      </c>
      <c r="L22" s="164" t="str">
        <f>VLOOKUP($A22,'[1]Contacts'!$A$2:$R$186,4,0)</f>
        <v>Albuquerque</v>
      </c>
      <c r="M22" s="164" t="str">
        <f>VLOOKUP($A22,'[1]Contacts'!$A$2:$R$186,5,0)</f>
        <v>NM</v>
      </c>
      <c r="N22" s="165">
        <f>VLOOKUP($A22,'[1]Contacts'!$A$2:$R$186,6,0)</f>
        <v>87108</v>
      </c>
      <c r="O22" s="164" t="str">
        <f>VLOOKUP($A22,'[1]Contacts'!$A$2:$R$186,9,0)</f>
        <v>Ms.</v>
      </c>
      <c r="P22" s="166" t="str">
        <f>VLOOKUP($A22,'[1]Contacts'!$A$2:$R$186,10,0)</f>
        <v>Caryl</v>
      </c>
      <c r="Q22" s="166" t="str">
        <f>VLOOKUP($A22,'[1]Contacts'!$A$2:$R$186,11,0)</f>
        <v>Thomas</v>
      </c>
      <c r="R22" s="164" t="str">
        <f>VLOOKUP($A22,'[1]Contacts'!$A$2:$R$186,12,0)</f>
        <v>Principal</v>
      </c>
      <c r="S22" s="164" t="str">
        <f>VLOOKUP($A22,'[1]Contacts'!$A$2:$R$186,15,0)</f>
        <v>Ms.</v>
      </c>
      <c r="T22" s="166" t="str">
        <f>VLOOKUP($A22,'[1]Contacts'!$A$2:$R$186,16,0)</f>
        <v>Deborah</v>
      </c>
      <c r="U22" s="166" t="str">
        <f>VLOOKUP($A22,'[1]Contacts'!$A$2:$R$186,17,0)</f>
        <v>Albrycht</v>
      </c>
      <c r="V22" s="166" t="str">
        <f>VLOOKUP($A22,'[1]Contacts'!$A$2:$R$186,18,0)</f>
        <v>Business Manager</v>
      </c>
      <c r="W22" s="167" t="s">
        <v>557</v>
      </c>
      <c r="X22" s="167" t="s">
        <v>558</v>
      </c>
    </row>
    <row r="23" spans="1:24" ht="12.75">
      <c r="A23" s="173" t="s">
        <v>46</v>
      </c>
      <c r="B23" s="174" t="s">
        <v>338</v>
      </c>
      <c r="C23" s="175">
        <v>30387.45</v>
      </c>
      <c r="D23" s="176">
        <v>116574</v>
      </c>
      <c r="E23" s="176">
        <v>116574</v>
      </c>
      <c r="F23" s="177">
        <v>116627</v>
      </c>
      <c r="G23" s="178">
        <f t="shared" si="0"/>
        <v>-53</v>
      </c>
      <c r="H23" s="179">
        <f t="shared" si="1"/>
        <v>30387.45000000001</v>
      </c>
      <c r="I23" s="179">
        <f>C23+D23</f>
        <v>146961.45</v>
      </c>
      <c r="J23" s="179">
        <f>I23-F23</f>
        <v>30334.45000000001</v>
      </c>
      <c r="K23" s="163" t="str">
        <f>VLOOKUP($A23,'[1]Contacts'!$A$2:$R$186,3,0)</f>
        <v>Post Office Drawer 10</v>
      </c>
      <c r="L23" s="164" t="str">
        <f>VLOOKUP($A23,'[1]Contacts'!$A$2:$R$186,4,0)</f>
        <v>Tierra Amarilla</v>
      </c>
      <c r="M23" s="164" t="str">
        <f>VLOOKUP($A23,'[1]Contacts'!$A$2:$R$186,5,0)</f>
        <v>NM</v>
      </c>
      <c r="N23" s="165">
        <f>VLOOKUP($A23,'[1]Contacts'!$A$2:$R$186,6,0)</f>
        <v>87575</v>
      </c>
      <c r="O23" s="164" t="str">
        <f>VLOOKUP($A23,'[1]Contacts'!$A$2:$R$186,9,0)</f>
        <v>Mr.</v>
      </c>
      <c r="P23" s="166" t="str">
        <f>VLOOKUP($A23,'[1]Contacts'!$A$2:$R$186,10,0)</f>
        <v>Anthony</v>
      </c>
      <c r="Q23" s="166" t="str">
        <f>VLOOKUP($A23,'[1]Contacts'!$A$2:$R$186,11,0)</f>
        <v>Casados</v>
      </c>
      <c r="R23" s="164" t="str">
        <f>VLOOKUP($A23,'[1]Contacts'!$A$2:$R$186,12,0)</f>
        <v>Superintendent</v>
      </c>
      <c r="S23" s="164" t="str">
        <f>VLOOKUP($A23,'[1]Contacts'!$A$2:$R$186,15,0)</f>
        <v>Ms.</v>
      </c>
      <c r="T23" s="166" t="str">
        <f>VLOOKUP($A23,'[1]Contacts'!$A$2:$R$186,16,0)</f>
        <v>Danette</v>
      </c>
      <c r="U23" s="166" t="str">
        <f>VLOOKUP($A23,'[1]Contacts'!$A$2:$R$186,17,0)</f>
        <v>Garcia</v>
      </c>
      <c r="V23" s="166" t="str">
        <f>VLOOKUP($A23,'[1]Contacts'!$A$2:$R$186,18,0)</f>
        <v>Business Manager</v>
      </c>
      <c r="W23" s="167" t="s">
        <v>559</v>
      </c>
      <c r="X23" s="167" t="s">
        <v>560</v>
      </c>
    </row>
    <row r="24" spans="1:24" ht="12.75">
      <c r="A24" s="93" t="s">
        <v>819</v>
      </c>
      <c r="B24" s="172" t="s">
        <v>339</v>
      </c>
      <c r="C24" s="180">
        <v>0</v>
      </c>
      <c r="D24" s="169">
        <v>40036</v>
      </c>
      <c r="E24" s="169">
        <v>40036</v>
      </c>
      <c r="F24" s="170">
        <v>36394</v>
      </c>
      <c r="G24" s="171">
        <f t="shared" si="0"/>
        <v>3642</v>
      </c>
      <c r="H24" s="161">
        <f t="shared" si="1"/>
        <v>0</v>
      </c>
      <c r="I24" s="162"/>
      <c r="J24" s="162"/>
      <c r="K24" s="163" t="str">
        <f>VLOOKUP($A24,'[1]Contacts'!$A$2:$R$186,3,0)</f>
        <v>3501 Campus Blvd., NE</v>
      </c>
      <c r="L24" s="164" t="str">
        <f>VLOOKUP($A24,'[1]Contacts'!$A$2:$R$186,4,0)</f>
        <v>Albuquerque</v>
      </c>
      <c r="M24" s="164" t="str">
        <f>VLOOKUP($A24,'[1]Contacts'!$A$2:$R$186,5,0)</f>
        <v>NM</v>
      </c>
      <c r="N24" s="165">
        <f>VLOOKUP($A24,'[1]Contacts'!$A$2:$R$186,6,0)</f>
        <v>87106</v>
      </c>
      <c r="O24" s="164" t="str">
        <f>VLOOKUP($A24,'[1]Contacts'!$A$2:$R$186,9,0)</f>
        <v>Mr.</v>
      </c>
      <c r="P24" s="166" t="str">
        <f>VLOOKUP($A24,'[1]Contacts'!$A$2:$R$186,10,0)</f>
        <v>Michael</v>
      </c>
      <c r="Q24" s="166" t="str">
        <f>VLOOKUP($A24,'[1]Contacts'!$A$2:$R$186,11,0)</f>
        <v>Rodriguez</v>
      </c>
      <c r="R24" s="164" t="str">
        <f>VLOOKUP($A24,'[1]Contacts'!$A$2:$R$186,12,0)</f>
        <v>Director</v>
      </c>
      <c r="S24" s="164" t="str">
        <f>VLOOKUP($A24,'[1]Contacts'!$A$2:$R$186,15,0)</f>
        <v>Mr. </v>
      </c>
      <c r="T24" s="166" t="str">
        <f>VLOOKUP($A24,'[1]Contacts'!$A$2:$R$186,16,0)</f>
        <v>Patrick</v>
      </c>
      <c r="U24" s="166" t="str">
        <f>VLOOKUP($A24,'[1]Contacts'!$A$2:$R$186,17,0)</f>
        <v>Kelly</v>
      </c>
      <c r="V24" s="166" t="str">
        <f>VLOOKUP($A24,'[1]Contacts'!$A$2:$R$186,18,0)</f>
        <v>Business Manager</v>
      </c>
      <c r="W24" s="167" t="s">
        <v>561</v>
      </c>
      <c r="X24" s="167" t="s">
        <v>562</v>
      </c>
    </row>
    <row r="25" spans="1:24" ht="12.75">
      <c r="A25" s="173" t="s">
        <v>50</v>
      </c>
      <c r="B25" s="174" t="s">
        <v>340</v>
      </c>
      <c r="C25" s="175">
        <v>11698.18</v>
      </c>
      <c r="D25" s="176">
        <v>67582</v>
      </c>
      <c r="E25" s="176">
        <v>67582</v>
      </c>
      <c r="F25" s="177">
        <v>63673</v>
      </c>
      <c r="G25" s="178">
        <f t="shared" si="0"/>
        <v>3909</v>
      </c>
      <c r="H25" s="179">
        <f t="shared" si="1"/>
        <v>11698.179999999993</v>
      </c>
      <c r="I25" s="179">
        <f>C25+D25</f>
        <v>79280.18</v>
      </c>
      <c r="J25" s="179">
        <f>I25-F25</f>
        <v>15607.179999999993</v>
      </c>
      <c r="K25" s="163" t="str">
        <f>VLOOKUP($A25,'[1]Contacts'!$A$2:$R$186,3,0)</f>
        <v>125 N. Collison Ave.</v>
      </c>
      <c r="L25" s="164" t="str">
        <f>VLOOKUP($A25,'[1]Contacts'!$A$2:$R$186,4,0)</f>
        <v>Cimarron</v>
      </c>
      <c r="M25" s="164" t="str">
        <f>VLOOKUP($A25,'[1]Contacts'!$A$2:$R$186,5,0)</f>
        <v>NM</v>
      </c>
      <c r="N25" s="165">
        <f>VLOOKUP($A25,'[1]Contacts'!$A$2:$R$186,6,0)</f>
        <v>87714</v>
      </c>
      <c r="O25" s="164" t="str">
        <f>VLOOKUP($A25,'[1]Contacts'!$A$2:$R$186,9,0)</f>
        <v>Mr.</v>
      </c>
      <c r="P25" s="166" t="str">
        <f>VLOOKUP($A25,'[1]Contacts'!$A$2:$R$186,10,0)</f>
        <v>Adan</v>
      </c>
      <c r="Q25" s="166" t="str">
        <f>VLOOKUP($A25,'[1]Contacts'!$A$2:$R$186,11,0)</f>
        <v>Estrada</v>
      </c>
      <c r="R25" s="164" t="str">
        <f>VLOOKUP($A25,'[1]Contacts'!$A$2:$R$186,12,0)</f>
        <v>Superintendent</v>
      </c>
      <c r="S25" s="164" t="str">
        <f>VLOOKUP($A25,'[1]Contacts'!$A$2:$R$186,15,0)</f>
        <v>Ms.</v>
      </c>
      <c r="T25" s="166" t="str">
        <f>VLOOKUP($A25,'[1]Contacts'!$A$2:$R$186,16,0)</f>
        <v>Lawana</v>
      </c>
      <c r="U25" s="166" t="str">
        <f>VLOOKUP($A25,'[1]Contacts'!$A$2:$R$186,17,0)</f>
        <v>Whitten</v>
      </c>
      <c r="V25" s="166" t="str">
        <f>VLOOKUP($A25,'[1]Contacts'!$A$2:$R$186,18,0)</f>
        <v>Business Manager</v>
      </c>
      <c r="W25" s="167" t="s">
        <v>563</v>
      </c>
      <c r="X25" s="167" t="s">
        <v>564</v>
      </c>
    </row>
    <row r="26" spans="1:24" ht="12.75">
      <c r="A26" s="94" t="s">
        <v>52</v>
      </c>
      <c r="B26" s="172" t="s">
        <v>565</v>
      </c>
      <c r="C26" s="180">
        <v>3840.92</v>
      </c>
      <c r="D26" s="169">
        <v>136181</v>
      </c>
      <c r="E26" s="169">
        <v>140021.92</v>
      </c>
      <c r="F26" s="170">
        <v>136244</v>
      </c>
      <c r="G26" s="171">
        <f t="shared" si="0"/>
        <v>3777.920000000013</v>
      </c>
      <c r="H26" s="161">
        <f t="shared" si="1"/>
        <v>0</v>
      </c>
      <c r="I26" s="162"/>
      <c r="J26" s="162"/>
      <c r="K26" s="163" t="str">
        <f>VLOOKUP($A26,'[1]Contacts'!$A$2:$R$186,3,0)</f>
        <v>323 South Fifth Street</v>
      </c>
      <c r="L26" s="164" t="str">
        <f>VLOOKUP($A26,'[1]Contacts'!$A$2:$R$186,4,0)</f>
        <v>Clayton</v>
      </c>
      <c r="M26" s="164" t="str">
        <f>VLOOKUP($A26,'[1]Contacts'!$A$2:$R$186,5,0)</f>
        <v>NM</v>
      </c>
      <c r="N26" s="165">
        <f>VLOOKUP($A26,'[1]Contacts'!$A$2:$R$186,6,0)</f>
        <v>88415</v>
      </c>
      <c r="O26" s="164" t="str">
        <f>VLOOKUP($A26,'[1]Contacts'!$A$2:$R$186,9,0)</f>
        <v>Dr.</v>
      </c>
      <c r="P26" s="166" t="str">
        <f>VLOOKUP($A26,'[1]Contacts'!$A$2:$R$186,10,0)</f>
        <v>Nelda</v>
      </c>
      <c r="Q26" s="166" t="str">
        <f>VLOOKUP($A26,'[1]Contacts'!$A$2:$R$186,11,0)</f>
        <v>Isaacs</v>
      </c>
      <c r="R26" s="164" t="str">
        <f>VLOOKUP($A26,'[1]Contacts'!$A$2:$R$186,12,0)</f>
        <v>Superintendent</v>
      </c>
      <c r="S26" s="164" t="str">
        <f>VLOOKUP($A26,'[1]Contacts'!$A$2:$R$186,15,0)</f>
        <v>Ms.</v>
      </c>
      <c r="T26" s="166" t="str">
        <f>VLOOKUP($A26,'[1]Contacts'!$A$2:$R$186,16,0)</f>
        <v>Erlene</v>
      </c>
      <c r="U26" s="166" t="str">
        <f>VLOOKUP($A26,'[1]Contacts'!$A$2:$R$186,17,0)</f>
        <v>Bradley</v>
      </c>
      <c r="V26" s="166" t="str">
        <f>VLOOKUP($A26,'[1]Contacts'!$A$2:$R$186,18,0)</f>
        <v>Business Manager</v>
      </c>
      <c r="W26" s="167" t="s">
        <v>566</v>
      </c>
      <c r="X26" s="167" t="s">
        <v>567</v>
      </c>
    </row>
    <row r="27" spans="1:24" ht="12.75">
      <c r="A27" s="94" t="s">
        <v>54</v>
      </c>
      <c r="B27" s="172" t="s">
        <v>342</v>
      </c>
      <c r="C27" s="180">
        <v>11598.72</v>
      </c>
      <c r="D27" s="169">
        <v>83318</v>
      </c>
      <c r="E27" s="169">
        <v>94916.72</v>
      </c>
      <c r="F27" s="170">
        <v>79639</v>
      </c>
      <c r="G27" s="171">
        <f t="shared" si="0"/>
        <v>15277.720000000001</v>
      </c>
      <c r="H27" s="161">
        <f t="shared" si="1"/>
        <v>0</v>
      </c>
      <c r="I27" s="162"/>
      <c r="J27" s="162"/>
      <c r="K27" s="163" t="str">
        <f>VLOOKUP($A27,'[1]Contacts'!$A$2:$R$186,3,0)</f>
        <v>P.O. Box 198</v>
      </c>
      <c r="L27" s="164" t="str">
        <f>VLOOKUP($A27,'[1]Contacts'!$A$2:$R$186,4,0)</f>
        <v>Cloudcroft</v>
      </c>
      <c r="M27" s="164" t="str">
        <f>VLOOKUP($A27,'[1]Contacts'!$A$2:$R$186,5,0)</f>
        <v>NM</v>
      </c>
      <c r="N27" s="165">
        <f>VLOOKUP($A27,'[1]Contacts'!$A$2:$R$186,6,0)</f>
        <v>88317</v>
      </c>
      <c r="O27" s="164" t="str">
        <f>VLOOKUP($A27,'[1]Contacts'!$A$2:$R$186,9,0)</f>
        <v>Mr.</v>
      </c>
      <c r="P27" s="166" t="str">
        <f>VLOOKUP($A27,'[1]Contacts'!$A$2:$R$186,10,0)</f>
        <v>Travis</v>
      </c>
      <c r="Q27" s="166" t="str">
        <f>VLOOKUP($A27,'[1]Contacts'!$A$2:$R$186,11,0)</f>
        <v>Dempsey</v>
      </c>
      <c r="R27" s="164" t="str">
        <f>VLOOKUP($A27,'[1]Contacts'!$A$2:$R$186,12,0)</f>
        <v>Superintendent</v>
      </c>
      <c r="S27" s="164" t="str">
        <f>VLOOKUP($A27,'[1]Contacts'!$A$2:$R$186,15,0)</f>
        <v>Ms.</v>
      </c>
      <c r="T27" s="166" t="str">
        <f>VLOOKUP($A27,'[1]Contacts'!$A$2:$R$186,16,0)</f>
        <v>Sharlotte</v>
      </c>
      <c r="U27" s="166" t="str">
        <f>VLOOKUP($A27,'[1]Contacts'!$A$2:$R$186,17,0)</f>
        <v>Dees</v>
      </c>
      <c r="V27" s="166" t="str">
        <f>VLOOKUP($A27,'[1]Contacts'!$A$2:$R$186,18,0)</f>
        <v>Business Manager</v>
      </c>
      <c r="W27" s="167" t="s">
        <v>568</v>
      </c>
      <c r="X27" s="167" t="s">
        <v>569</v>
      </c>
    </row>
    <row r="28" spans="1:24" ht="12.75">
      <c r="A28" s="94" t="s">
        <v>56</v>
      </c>
      <c r="B28" s="172" t="s">
        <v>343</v>
      </c>
      <c r="C28" s="180">
        <v>321646.56</v>
      </c>
      <c r="D28" s="169">
        <v>2145036</v>
      </c>
      <c r="E28" s="169">
        <v>2466682.56</v>
      </c>
      <c r="F28" s="170">
        <v>2133412</v>
      </c>
      <c r="G28" s="171">
        <f t="shared" si="0"/>
        <v>333270.56000000006</v>
      </c>
      <c r="H28" s="161">
        <f t="shared" si="1"/>
        <v>0</v>
      </c>
      <c r="I28" s="162"/>
      <c r="J28" s="162"/>
      <c r="K28" s="163" t="str">
        <f>VLOOKUP($A28,'[1]Contacts'!$A$2:$R$186,3,0)</f>
        <v>P.O. Box 19000</v>
      </c>
      <c r="L28" s="164" t="str">
        <f>VLOOKUP($A28,'[1]Contacts'!$A$2:$R$186,4,0)</f>
        <v>Clovis</v>
      </c>
      <c r="M28" s="164" t="str">
        <f>VLOOKUP($A28,'[1]Contacts'!$A$2:$R$186,5,0)</f>
        <v>NM</v>
      </c>
      <c r="N28" s="165">
        <f>VLOOKUP($A28,'[1]Contacts'!$A$2:$R$186,6,0)</f>
        <v>88101</v>
      </c>
      <c r="O28" s="164" t="str">
        <f>VLOOKUP($A28,'[1]Contacts'!$A$2:$R$186,9,0)</f>
        <v>Mr.</v>
      </c>
      <c r="P28" s="166" t="str">
        <f>VLOOKUP($A28,'[1]Contacts'!$A$2:$R$186,10,0)</f>
        <v>Terry</v>
      </c>
      <c r="Q28" s="166" t="str">
        <f>VLOOKUP($A28,'[1]Contacts'!$A$2:$R$186,11,0)</f>
        <v>Myers</v>
      </c>
      <c r="R28" s="164" t="str">
        <f>VLOOKUP($A28,'[1]Contacts'!$A$2:$R$186,12,0)</f>
        <v>Superintendent</v>
      </c>
      <c r="S28" s="164" t="str">
        <f>VLOOKUP($A28,'[1]Contacts'!$A$2:$R$186,15,0)</f>
        <v>Ms.</v>
      </c>
      <c r="T28" s="166" t="str">
        <f>VLOOKUP($A28,'[1]Contacts'!$A$2:$R$186,16,0)</f>
        <v>Shawna</v>
      </c>
      <c r="U28" s="166" t="str">
        <f>VLOOKUP($A28,'[1]Contacts'!$A$2:$R$186,17,0)</f>
        <v>Russell</v>
      </c>
      <c r="V28" s="166" t="str">
        <f>VLOOKUP($A28,'[1]Contacts'!$A$2:$R$186,18,0)</f>
        <v>Business Manager</v>
      </c>
      <c r="W28" s="167" t="s">
        <v>570</v>
      </c>
      <c r="X28" s="167" t="s">
        <v>571</v>
      </c>
    </row>
    <row r="29" spans="1:24" ht="12.75">
      <c r="A29" s="94" t="s">
        <v>58</v>
      </c>
      <c r="B29" s="172" t="s">
        <v>344</v>
      </c>
      <c r="C29" s="180">
        <v>67012.57</v>
      </c>
      <c r="D29" s="169">
        <v>525709</v>
      </c>
      <c r="E29" s="169">
        <v>592721.57</v>
      </c>
      <c r="F29" s="170">
        <v>493637</v>
      </c>
      <c r="G29" s="171">
        <f t="shared" si="0"/>
        <v>99084.56999999995</v>
      </c>
      <c r="H29" s="161">
        <f t="shared" si="1"/>
        <v>0</v>
      </c>
      <c r="I29" s="162"/>
      <c r="J29" s="162"/>
      <c r="K29" s="163" t="str">
        <f>VLOOKUP($A29,'[1]Contacts'!$A$2:$R$186,3,0)</f>
        <v>P.O. Box 1000</v>
      </c>
      <c r="L29" s="164" t="str">
        <f>VLOOKUP($A29,'[1]Contacts'!$A$2:$R$186,4,0)</f>
        <v>Bayard</v>
      </c>
      <c r="M29" s="164" t="str">
        <f>VLOOKUP($A29,'[1]Contacts'!$A$2:$R$186,5,0)</f>
        <v>NM</v>
      </c>
      <c r="N29" s="165">
        <f>VLOOKUP($A29,'[1]Contacts'!$A$2:$R$186,6,0)</f>
        <v>88023</v>
      </c>
      <c r="O29" s="164" t="str">
        <f>VLOOKUP($A29,'[1]Contacts'!$A$2:$R$186,9,0)</f>
        <v>Mr.</v>
      </c>
      <c r="P29" s="166" t="str">
        <f>VLOOKUP($A29,'[1]Contacts'!$A$2:$R$186,10,0)</f>
        <v>Robert</v>
      </c>
      <c r="Q29" s="166" t="str">
        <f>VLOOKUP($A29,'[1]Contacts'!$A$2:$R$186,11,0)</f>
        <v>Mendoza</v>
      </c>
      <c r="R29" s="164" t="str">
        <f>VLOOKUP($A29,'[1]Contacts'!$A$2:$R$186,12,0)</f>
        <v>Superintendent</v>
      </c>
      <c r="S29" s="164" t="str">
        <f>VLOOKUP($A29,'[1]Contacts'!$A$2:$R$186,15,0)</f>
        <v>Mr.</v>
      </c>
      <c r="T29" s="166" t="str">
        <f>VLOOKUP($A29,'[1]Contacts'!$A$2:$R$186,16,0)</f>
        <v>Frank</v>
      </c>
      <c r="U29" s="166" t="str">
        <f>VLOOKUP($A29,'[1]Contacts'!$A$2:$R$186,17,0)</f>
        <v>Ryan</v>
      </c>
      <c r="V29" s="166" t="str">
        <f>VLOOKUP($A29,'[1]Contacts'!$A$2:$R$186,18,0)</f>
        <v>Finance Director</v>
      </c>
      <c r="W29" s="167" t="s">
        <v>572</v>
      </c>
      <c r="X29" s="167" t="s">
        <v>573</v>
      </c>
    </row>
    <row r="30" spans="1:24" ht="12.75">
      <c r="A30" s="93" t="s">
        <v>820</v>
      </c>
      <c r="B30" s="172" t="s">
        <v>574</v>
      </c>
      <c r="C30" s="180">
        <v>10997</v>
      </c>
      <c r="D30" s="169">
        <v>15327</v>
      </c>
      <c r="E30" s="169">
        <v>26324</v>
      </c>
      <c r="F30" s="170">
        <v>9897</v>
      </c>
      <c r="G30" s="171">
        <f t="shared" si="0"/>
        <v>16427</v>
      </c>
      <c r="H30" s="161">
        <f t="shared" si="1"/>
        <v>0</v>
      </c>
      <c r="I30" s="162"/>
      <c r="J30" s="162"/>
      <c r="K30" s="163" t="str">
        <f>VLOOKUP($A30,'[1]Contacts'!$A$2:$R$186,3,0)</f>
        <v>4261 Balloon Park Rd., NE</v>
      </c>
      <c r="L30" s="164" t="str">
        <f>VLOOKUP($A30,'[1]Contacts'!$A$2:$R$186,4,0)</f>
        <v>Albuquerque</v>
      </c>
      <c r="M30" s="164" t="str">
        <f>VLOOKUP($A30,'[1]Contacts'!$A$2:$R$186,5,0)</f>
        <v>NM</v>
      </c>
      <c r="N30" s="165">
        <f>VLOOKUP($A30,'[1]Contacts'!$A$2:$R$186,6,0)</f>
        <v>87109</v>
      </c>
      <c r="O30" s="164" t="str">
        <f>VLOOKUP($A30,'[1]Contacts'!$A$2:$R$186,9,0)</f>
        <v>Ms.</v>
      </c>
      <c r="P30" s="166" t="str">
        <f>VLOOKUP($A30,'[1]Contacts'!$A$2:$R$186,10,0)</f>
        <v>Donna </v>
      </c>
      <c r="Q30" s="166" t="str">
        <f>VLOOKUP($A30,'[1]Contacts'!$A$2:$R$186,11,0)</f>
        <v>Eldredge</v>
      </c>
      <c r="R30" s="164" t="str">
        <f>VLOOKUP($A30,'[1]Contacts'!$A$2:$R$186,12,0)</f>
        <v>Head Administrator</v>
      </c>
      <c r="S30" s="164" t="str">
        <f>VLOOKUP($A30,'[1]Contacts'!$A$2:$R$186,15,0)</f>
        <v>Ms.</v>
      </c>
      <c r="T30" s="166" t="str">
        <f>VLOOKUP($A30,'[1]Contacts'!$A$2:$R$186,16,0)</f>
        <v>Angie</v>
      </c>
      <c r="U30" s="166" t="str">
        <f>VLOOKUP($A30,'[1]Contacts'!$A$2:$R$186,17,0)</f>
        <v>Lerner</v>
      </c>
      <c r="V30" s="166" t="str">
        <f>VLOOKUP($A30,'[1]Contacts'!$A$2:$R$186,18,0)</f>
        <v>Business Manager</v>
      </c>
      <c r="W30" s="167" t="s">
        <v>575</v>
      </c>
      <c r="X30" s="167" t="s">
        <v>576</v>
      </c>
    </row>
    <row r="31" spans="1:24" ht="12.75">
      <c r="A31" s="94" t="s">
        <v>60</v>
      </c>
      <c r="B31" s="172" t="s">
        <v>577</v>
      </c>
      <c r="C31" s="180">
        <v>6417.91</v>
      </c>
      <c r="D31" s="169">
        <v>25351</v>
      </c>
      <c r="E31" s="169">
        <v>31768.91</v>
      </c>
      <c r="F31" s="170">
        <v>25132</v>
      </c>
      <c r="G31" s="171">
        <f t="shared" si="0"/>
        <v>6636.91</v>
      </c>
      <c r="H31" s="161">
        <f t="shared" si="1"/>
        <v>0</v>
      </c>
      <c r="I31" s="162"/>
      <c r="J31" s="162"/>
      <c r="K31" s="163" t="str">
        <f>VLOOKUP($A31,'[1]Contacts'!$A$2:$R$186,3,0)</f>
        <v>P.O. Box 258</v>
      </c>
      <c r="L31" s="164" t="str">
        <f>VLOOKUP($A31,'[1]Contacts'!$A$2:$R$186,4,0)</f>
        <v>Corona</v>
      </c>
      <c r="M31" s="164" t="str">
        <f>VLOOKUP($A31,'[1]Contacts'!$A$2:$R$186,5,0)</f>
        <v>NM</v>
      </c>
      <c r="N31" s="165">
        <f>VLOOKUP($A31,'[1]Contacts'!$A$2:$R$186,6,0)</f>
        <v>88318</v>
      </c>
      <c r="O31" s="164" t="str">
        <f>VLOOKUP($A31,'[1]Contacts'!$A$2:$R$186,9,0)</f>
        <v>Mr.</v>
      </c>
      <c r="P31" s="166" t="str">
        <f>VLOOKUP($A31,'[1]Contacts'!$A$2:$R$186,10,0)</f>
        <v>Travis</v>
      </c>
      <c r="Q31" s="166" t="str">
        <f>VLOOKUP($A31,'[1]Contacts'!$A$2:$R$186,11,0)</f>
        <v>Lightfoot</v>
      </c>
      <c r="R31" s="164" t="str">
        <f>VLOOKUP($A31,'[1]Contacts'!$A$2:$R$186,12,0)</f>
        <v>Superintendent</v>
      </c>
      <c r="S31" s="164" t="str">
        <f>VLOOKUP($A31,'[1]Contacts'!$A$2:$R$186,15,0)</f>
        <v>Ms.</v>
      </c>
      <c r="T31" s="166" t="str">
        <f>VLOOKUP($A31,'[1]Contacts'!$A$2:$R$186,16,0)</f>
        <v>Barbara</v>
      </c>
      <c r="U31" s="166" t="str">
        <f>VLOOKUP($A31,'[1]Contacts'!$A$2:$R$186,17,0)</f>
        <v>Sultemeier</v>
      </c>
      <c r="V31" s="166" t="str">
        <f>VLOOKUP($A31,'[1]Contacts'!$A$2:$R$186,18,0)</f>
        <v>Business Manager</v>
      </c>
      <c r="W31" s="167" t="s">
        <v>568</v>
      </c>
      <c r="X31" s="167" t="s">
        <v>578</v>
      </c>
    </row>
    <row r="32" spans="1:24" ht="12.75">
      <c r="A32" s="93" t="s">
        <v>821</v>
      </c>
      <c r="B32" s="172" t="s">
        <v>579</v>
      </c>
      <c r="C32" s="180">
        <v>7298</v>
      </c>
      <c r="D32" s="169">
        <v>7226</v>
      </c>
      <c r="E32" s="169">
        <v>14524</v>
      </c>
      <c r="F32" s="170">
        <v>6568</v>
      </c>
      <c r="G32" s="171">
        <f t="shared" si="0"/>
        <v>7956</v>
      </c>
      <c r="H32" s="161">
        <f t="shared" si="1"/>
        <v>0</v>
      </c>
      <c r="I32" s="162"/>
      <c r="J32" s="162"/>
      <c r="K32" s="163" t="str">
        <f>VLOOKUP($A32,'[1]Contacts'!$A$2:$R$186,3,0)</f>
        <v>7801 Jefferson Dr., NE</v>
      </c>
      <c r="L32" s="164" t="str">
        <f>VLOOKUP($A32,'[1]Contacts'!$A$2:$R$186,4,0)</f>
        <v>Albuquerque</v>
      </c>
      <c r="M32" s="164" t="str">
        <f>VLOOKUP($A32,'[1]Contacts'!$A$2:$R$186,5,0)</f>
        <v>NM</v>
      </c>
      <c r="N32" s="165">
        <f>VLOOKUP($A32,'[1]Contacts'!$A$2:$R$186,6,0)</f>
        <v>87109</v>
      </c>
      <c r="O32" s="164" t="str">
        <f>VLOOKUP($A32,'[1]Contacts'!$A$2:$R$186,9,0)</f>
        <v>Mr.</v>
      </c>
      <c r="P32" s="166" t="str">
        <f>VLOOKUP($A32,'[1]Contacts'!$A$2:$R$186,10,0)</f>
        <v>Sam</v>
      </c>
      <c r="Q32" s="166" t="str">
        <f>VLOOKUP($A32,'[1]Contacts'!$A$2:$R$186,11,0)</f>
        <v>Obenshain</v>
      </c>
      <c r="R32" s="164" t="str">
        <f>VLOOKUP($A32,'[1]Contacts'!$A$2:$R$186,12,0)</f>
        <v>Executive Director</v>
      </c>
      <c r="S32" s="164" t="str">
        <f>VLOOKUP($A32,'[1]Contacts'!$A$2:$R$186,15,0)</f>
        <v>Mr.</v>
      </c>
      <c r="T32" s="166" t="str">
        <f>VLOOKUP($A32,'[1]Contacts'!$A$2:$R$186,16,0)</f>
        <v>Michael</v>
      </c>
      <c r="U32" s="166" t="str">
        <f>VLOOKUP($A32,'[1]Contacts'!$A$2:$R$186,17,0)</f>
        <v>Vigil</v>
      </c>
      <c r="V32" s="166" t="str">
        <f>VLOOKUP($A32,'[1]Contacts'!$A$2:$R$186,18,0)</f>
        <v>Business Manager</v>
      </c>
      <c r="W32" s="167" t="s">
        <v>580</v>
      </c>
      <c r="X32" s="167" t="s">
        <v>581</v>
      </c>
    </row>
    <row r="33" spans="1:24" ht="12.75">
      <c r="A33" s="93" t="s">
        <v>822</v>
      </c>
      <c r="B33" s="172" t="s">
        <v>582</v>
      </c>
      <c r="C33" s="180">
        <v>5191.46</v>
      </c>
      <c r="D33" s="169">
        <v>11458</v>
      </c>
      <c r="E33" s="169">
        <v>16649.46</v>
      </c>
      <c r="F33" s="170">
        <v>10416</v>
      </c>
      <c r="G33" s="171">
        <f t="shared" si="0"/>
        <v>6233.459999999999</v>
      </c>
      <c r="H33" s="161">
        <f t="shared" si="1"/>
        <v>0</v>
      </c>
      <c r="I33" s="162"/>
      <c r="J33" s="162"/>
      <c r="K33" s="163" t="str">
        <f>VLOOKUP($A33,'[1]Contacts'!$A$2:$R$186,3,0)</f>
        <v>4801 Montano NW, Suite A-2</v>
      </c>
      <c r="L33" s="164" t="str">
        <f>VLOOKUP($A33,'[1]Contacts'!$A$2:$R$186,4,0)</f>
        <v>Albuquerque</v>
      </c>
      <c r="M33" s="164" t="str">
        <f>VLOOKUP($A33,'[1]Contacts'!$A$2:$R$186,5,0)</f>
        <v>NM</v>
      </c>
      <c r="N33" s="165">
        <f>VLOOKUP($A33,'[1]Contacts'!$A$2:$R$186,6,0)</f>
        <v>87120</v>
      </c>
      <c r="O33" s="164" t="str">
        <f>VLOOKUP($A33,'[1]Contacts'!$A$2:$R$186,9,0)</f>
        <v>Mr.</v>
      </c>
      <c r="P33" s="166" t="str">
        <f>VLOOKUP($A33,'[1]Contacts'!$A$2:$R$186,10,0)</f>
        <v>Jeff</v>
      </c>
      <c r="Q33" s="166" t="str">
        <f>VLOOKUP($A33,'[1]Contacts'!$A$2:$R$186,11,0)</f>
        <v>Arthur</v>
      </c>
      <c r="R33" s="164" t="str">
        <f>VLOOKUP($A33,'[1]Contacts'!$A$2:$R$186,12,0)</f>
        <v>Program Director</v>
      </c>
      <c r="S33" s="164" t="str">
        <f>VLOOKUP($A33,'[1]Contacts'!$A$2:$R$186,15,0)</f>
        <v>Ms.</v>
      </c>
      <c r="T33" s="166" t="str">
        <f>VLOOKUP($A33,'[1]Contacts'!$A$2:$R$186,16,0)</f>
        <v>Suzy</v>
      </c>
      <c r="U33" s="166" t="str">
        <f>VLOOKUP($A33,'[1]Contacts'!$A$2:$R$186,17,0)</f>
        <v>Sanchez</v>
      </c>
      <c r="V33" s="166" t="str">
        <f>VLOOKUP($A33,'[1]Contacts'!$A$2:$R$186,18,0)</f>
        <v>Business Manager</v>
      </c>
      <c r="W33" s="167" t="s">
        <v>583</v>
      </c>
      <c r="X33" s="167" t="s">
        <v>584</v>
      </c>
    </row>
    <row r="34" spans="1:24" ht="12.75">
      <c r="A34" s="94" t="s">
        <v>67</v>
      </c>
      <c r="B34" s="172" t="s">
        <v>349</v>
      </c>
      <c r="C34" s="180">
        <v>150409.29</v>
      </c>
      <c r="D34" s="169">
        <v>688691</v>
      </c>
      <c r="E34" s="169">
        <v>839100.29</v>
      </c>
      <c r="F34" s="170">
        <v>646960</v>
      </c>
      <c r="G34" s="171">
        <f t="shared" si="0"/>
        <v>192140.29000000004</v>
      </c>
      <c r="H34" s="161">
        <f t="shared" si="1"/>
        <v>0</v>
      </c>
      <c r="I34" s="162"/>
      <c r="J34" s="162"/>
      <c r="K34" s="163" t="str">
        <f>VLOOKUP($A34,'[1]Contacts'!$A$2:$R$186,3,0)</f>
        <v>P.O. Box 70</v>
      </c>
      <c r="L34" s="164" t="str">
        <f>VLOOKUP($A34,'[1]Contacts'!$A$2:$R$186,4,0)</f>
        <v>Cuba</v>
      </c>
      <c r="M34" s="164" t="str">
        <f>VLOOKUP($A34,'[1]Contacts'!$A$2:$R$186,5,0)</f>
        <v>NM</v>
      </c>
      <c r="N34" s="165">
        <f>VLOOKUP($A34,'[1]Contacts'!$A$2:$R$186,6,0)</f>
        <v>87013</v>
      </c>
      <c r="O34" s="164" t="str">
        <f>VLOOKUP($A34,'[1]Contacts'!$A$2:$R$186,9,0)</f>
        <v>Mr.</v>
      </c>
      <c r="P34" s="166" t="str">
        <f>VLOOKUP($A34,'[1]Contacts'!$A$2:$R$186,10,0)</f>
        <v>Kirk</v>
      </c>
      <c r="Q34" s="166" t="str">
        <f>VLOOKUP($A34,'[1]Contacts'!$A$2:$R$186,11,0)</f>
        <v>Hartom</v>
      </c>
      <c r="R34" s="164" t="str">
        <f>VLOOKUP($A34,'[1]Contacts'!$A$2:$R$186,12,0)</f>
        <v>Superintendent</v>
      </c>
      <c r="S34" s="164" t="str">
        <f>VLOOKUP($A34,'[1]Contacts'!$A$2:$R$186,15,0)</f>
        <v>Ms.</v>
      </c>
      <c r="T34" s="166" t="str">
        <f>VLOOKUP($A34,'[1]Contacts'!$A$2:$R$186,16,0)</f>
        <v>Rhiannon </v>
      </c>
      <c r="U34" s="166" t="str">
        <f>VLOOKUP($A34,'[1]Contacts'!$A$2:$R$186,17,0)</f>
        <v>Chavez</v>
      </c>
      <c r="V34" s="166" t="str">
        <f>VLOOKUP($A34,'[1]Contacts'!$A$2:$R$186,18,0)</f>
        <v>Interim Business Manager</v>
      </c>
      <c r="W34" s="167" t="s">
        <v>585</v>
      </c>
      <c r="X34" s="167" t="s">
        <v>586</v>
      </c>
    </row>
    <row r="35" spans="1:24" ht="12.75">
      <c r="A35" s="173" t="s">
        <v>69</v>
      </c>
      <c r="B35" s="174" t="s">
        <v>350</v>
      </c>
      <c r="C35" s="175">
        <v>1629797.87</v>
      </c>
      <c r="D35" s="176">
        <v>4273892</v>
      </c>
      <c r="E35" s="176">
        <v>4273892</v>
      </c>
      <c r="F35" s="177">
        <v>4051535</v>
      </c>
      <c r="G35" s="178">
        <f t="shared" si="0"/>
        <v>222357</v>
      </c>
      <c r="H35" s="179">
        <f t="shared" si="1"/>
        <v>1629797.87</v>
      </c>
      <c r="I35" s="179">
        <f>C35+D35</f>
        <v>5903689.87</v>
      </c>
      <c r="J35" s="179">
        <f>I35-F35</f>
        <v>1852154.87</v>
      </c>
      <c r="K35" s="163" t="str">
        <f>VLOOKUP($A35,'[1]Contacts'!$A$2:$R$186,3,0)</f>
        <v>1001 S. Diamond Ave.</v>
      </c>
      <c r="L35" s="164" t="str">
        <f>VLOOKUP($A35,'[1]Contacts'!$A$2:$R$186,4,0)</f>
        <v>Deming</v>
      </c>
      <c r="M35" s="164" t="str">
        <f>VLOOKUP($A35,'[1]Contacts'!$A$2:$R$186,5,0)</f>
        <v>NM</v>
      </c>
      <c r="N35" s="165">
        <f>VLOOKUP($A35,'[1]Contacts'!$A$2:$R$186,6,0)</f>
        <v>88030</v>
      </c>
      <c r="O35" s="164" t="str">
        <f>VLOOKUP($A35,'[1]Contacts'!$A$2:$R$186,9,0)</f>
        <v>Ms.</v>
      </c>
      <c r="P35" s="166" t="str">
        <f>VLOOKUP($A35,'[1]Contacts'!$A$2:$R$186,10,0)</f>
        <v>Harvielee</v>
      </c>
      <c r="Q35" s="166" t="str">
        <f>VLOOKUP($A35,'[1]Contacts'!$A$2:$R$186,11,0)</f>
        <v>Moore</v>
      </c>
      <c r="R35" s="164" t="str">
        <f>VLOOKUP($A35,'[1]Contacts'!$A$2:$R$186,12,0)</f>
        <v>Superintendent</v>
      </c>
      <c r="S35" s="164" t="str">
        <f>VLOOKUP($A35,'[1]Contacts'!$A$2:$R$186,15,0)</f>
        <v>Mr.</v>
      </c>
      <c r="T35" s="166" t="str">
        <f>VLOOKUP($A35,'[1]Contacts'!$A$2:$R$186,16,0)</f>
        <v>Ted</v>
      </c>
      <c r="U35" s="166" t="str">
        <f>VLOOKUP($A35,'[1]Contacts'!$A$2:$R$186,17,0)</f>
        <v>Burr</v>
      </c>
      <c r="V35" s="166" t="str">
        <f>VLOOKUP($A35,'[1]Contacts'!$A$2:$R$186,18,0)</f>
        <v>Associate Superintendent of Finance</v>
      </c>
      <c r="W35" s="167" t="s">
        <v>587</v>
      </c>
      <c r="X35" s="167" t="s">
        <v>588</v>
      </c>
    </row>
    <row r="36" spans="1:24" ht="12.75">
      <c r="A36" s="173" t="s">
        <v>71</v>
      </c>
      <c r="B36" s="174" t="s">
        <v>351</v>
      </c>
      <c r="C36" s="175">
        <v>64089.81</v>
      </c>
      <c r="D36" s="176">
        <v>65052</v>
      </c>
      <c r="E36" s="176">
        <v>65052</v>
      </c>
      <c r="F36" s="177">
        <v>59135</v>
      </c>
      <c r="G36" s="178">
        <f t="shared" si="0"/>
        <v>5917</v>
      </c>
      <c r="H36" s="179">
        <f t="shared" si="1"/>
        <v>64089.81</v>
      </c>
      <c r="I36" s="179">
        <f>C36+D36</f>
        <v>129141.81</v>
      </c>
      <c r="J36" s="179">
        <f>I36-F36</f>
        <v>70006.81</v>
      </c>
      <c r="K36" s="163" t="str">
        <f>VLOOKUP($A36,'[1]Contacts'!$A$2:$R$186,3,0)</f>
        <v>P.O. Box 387</v>
      </c>
      <c r="L36" s="164" t="str">
        <f>VLOOKUP($A36,'[1]Contacts'!$A$2:$R$186,4,0)</f>
        <v>Des Moines</v>
      </c>
      <c r="M36" s="164" t="str">
        <f>VLOOKUP($A36,'[1]Contacts'!$A$2:$R$186,5,0)</f>
        <v>NM</v>
      </c>
      <c r="N36" s="165">
        <f>VLOOKUP($A36,'[1]Contacts'!$A$2:$R$186,6,0)</f>
        <v>88418</v>
      </c>
      <c r="O36" s="164" t="str">
        <f>VLOOKUP($A36,'[1]Contacts'!$A$2:$R$186,9,0)</f>
        <v>Ms.</v>
      </c>
      <c r="P36" s="166" t="str">
        <f>VLOOKUP($A36,'[1]Contacts'!$A$2:$R$186,10,0)</f>
        <v>Stacy</v>
      </c>
      <c r="Q36" s="166" t="str">
        <f>VLOOKUP($A36,'[1]Contacts'!$A$2:$R$186,11,0)</f>
        <v>Diller</v>
      </c>
      <c r="R36" s="164" t="str">
        <f>VLOOKUP($A36,'[1]Contacts'!$A$2:$R$186,12,0)</f>
        <v>Superintendent</v>
      </c>
      <c r="S36" s="164" t="str">
        <f>VLOOKUP($A36,'[1]Contacts'!$A$2:$R$186,15,0)</f>
        <v>Ms.</v>
      </c>
      <c r="T36" s="166" t="str">
        <f>VLOOKUP($A36,'[1]Contacts'!$A$2:$R$186,16,0)</f>
        <v>Terri</v>
      </c>
      <c r="U36" s="166" t="str">
        <f>VLOOKUP($A36,'[1]Contacts'!$A$2:$R$186,17,0)</f>
        <v>Trujillo</v>
      </c>
      <c r="V36" s="166" t="str">
        <f>VLOOKUP($A36,'[1]Contacts'!$A$2:$R$186,18,0)</f>
        <v>Business Manager</v>
      </c>
      <c r="W36" s="167" t="s">
        <v>589</v>
      </c>
      <c r="X36" s="167" t="s">
        <v>590</v>
      </c>
    </row>
    <row r="37" spans="1:24" ht="12.75">
      <c r="A37" s="94" t="s">
        <v>73</v>
      </c>
      <c r="B37" s="172" t="s">
        <v>352</v>
      </c>
      <c r="C37" s="180">
        <v>20788.03</v>
      </c>
      <c r="D37" s="169">
        <v>212981</v>
      </c>
      <c r="E37" s="169">
        <v>233769.03</v>
      </c>
      <c r="F37" s="170">
        <v>213078</v>
      </c>
      <c r="G37" s="171">
        <f t="shared" si="0"/>
        <v>20691.03</v>
      </c>
      <c r="H37" s="161">
        <f t="shared" si="1"/>
        <v>0</v>
      </c>
      <c r="I37" s="162"/>
      <c r="J37" s="162"/>
      <c r="K37" s="163" t="str">
        <f>VLOOKUP($A37,'[1]Contacts'!$A$2:$R$186,3,0)</f>
        <v>P.O. Box 159</v>
      </c>
      <c r="L37" s="164" t="str">
        <f>VLOOKUP($A37,'[1]Contacts'!$A$2:$R$186,4,0)</f>
        <v>Dexter</v>
      </c>
      <c r="M37" s="164" t="str">
        <f>VLOOKUP($A37,'[1]Contacts'!$A$2:$R$186,5,0)</f>
        <v>NM</v>
      </c>
      <c r="N37" s="165">
        <f>VLOOKUP($A37,'[1]Contacts'!$A$2:$R$186,6,0)</f>
        <v>88230</v>
      </c>
      <c r="O37" s="164" t="str">
        <f>VLOOKUP($A37,'[1]Contacts'!$A$2:$R$186,9,0)</f>
        <v>Ms.</v>
      </c>
      <c r="P37" s="166" t="str">
        <f>VLOOKUP($A37,'[1]Contacts'!$A$2:$R$186,10,0)</f>
        <v>Lesa</v>
      </c>
      <c r="Q37" s="166" t="str">
        <f>VLOOKUP($A37,'[1]Contacts'!$A$2:$R$186,11,0)</f>
        <v>Dodd</v>
      </c>
      <c r="R37" s="164" t="str">
        <f>VLOOKUP($A37,'[1]Contacts'!$A$2:$R$186,12,0)</f>
        <v>Superintendent</v>
      </c>
      <c r="S37" s="164" t="str">
        <f>VLOOKUP($A37,'[1]Contacts'!$A$2:$R$186,15,0)</f>
        <v>Ms.</v>
      </c>
      <c r="T37" s="166" t="str">
        <f>VLOOKUP($A37,'[1]Contacts'!$A$2:$R$186,16,0)</f>
        <v>Jeannie</v>
      </c>
      <c r="U37" s="166" t="str">
        <f>VLOOKUP($A37,'[1]Contacts'!$A$2:$R$186,17,0)</f>
        <v>Harris</v>
      </c>
      <c r="V37" s="166" t="str">
        <f>VLOOKUP($A37,'[1]Contacts'!$A$2:$R$186,18,0)</f>
        <v>Business Manager</v>
      </c>
      <c r="W37" s="167" t="s">
        <v>591</v>
      </c>
      <c r="X37" s="167" t="s">
        <v>592</v>
      </c>
    </row>
    <row r="38" spans="1:24" ht="12.75">
      <c r="A38" s="94" t="s">
        <v>75</v>
      </c>
      <c r="B38" s="172" t="s">
        <v>593</v>
      </c>
      <c r="C38" s="180">
        <v>8886.65</v>
      </c>
      <c r="D38" s="169">
        <v>60148</v>
      </c>
      <c r="E38" s="169">
        <v>69034.65</v>
      </c>
      <c r="F38" s="170">
        <v>60176</v>
      </c>
      <c r="G38" s="171">
        <f t="shared" si="0"/>
        <v>8858.649999999994</v>
      </c>
      <c r="H38" s="161">
        <f t="shared" si="1"/>
        <v>0</v>
      </c>
      <c r="I38" s="162"/>
      <c r="J38" s="162"/>
      <c r="K38" s="163" t="str">
        <f>VLOOKUP($A38,'[1]Contacts'!$A$2:$R$186,3,0)</f>
        <v>P.O. Box 327</v>
      </c>
      <c r="L38" s="164" t="str">
        <f>VLOOKUP($A38,'[1]Contacts'!$A$2:$R$186,4,0)</f>
        <v>Dora</v>
      </c>
      <c r="M38" s="164" t="str">
        <f>VLOOKUP($A38,'[1]Contacts'!$A$2:$R$186,5,0)</f>
        <v>NM</v>
      </c>
      <c r="N38" s="165">
        <f>VLOOKUP($A38,'[1]Contacts'!$A$2:$R$186,6,0)</f>
        <v>88115</v>
      </c>
      <c r="O38" s="164" t="str">
        <f>VLOOKUP($A38,'[1]Contacts'!$A$2:$R$186,9,0)</f>
        <v>Mr.</v>
      </c>
      <c r="P38" s="166" t="str">
        <f>VLOOKUP($A38,'[1]Contacts'!$A$2:$R$186,10,0)</f>
        <v>Steve </v>
      </c>
      <c r="Q38" s="166" t="str">
        <f>VLOOKUP($A38,'[1]Contacts'!$A$2:$R$186,11,0)</f>
        <v>Barron</v>
      </c>
      <c r="R38" s="164" t="str">
        <f>VLOOKUP($A38,'[1]Contacts'!$A$2:$R$186,12,0)</f>
        <v>Superintendent</v>
      </c>
      <c r="S38" s="164" t="str">
        <f>VLOOKUP($A38,'[1]Contacts'!$A$2:$R$186,15,0)</f>
        <v>Ms.</v>
      </c>
      <c r="T38" s="166" t="str">
        <f>VLOOKUP($A38,'[1]Contacts'!$A$2:$R$186,16,0)</f>
        <v>Roberta</v>
      </c>
      <c r="U38" s="166" t="str">
        <f>VLOOKUP($A38,'[1]Contacts'!$A$2:$R$186,17,0)</f>
        <v>Trujillo</v>
      </c>
      <c r="V38" s="166" t="str">
        <f>VLOOKUP($A38,'[1]Contacts'!$A$2:$R$186,18,0)</f>
        <v>Business Manager</v>
      </c>
      <c r="W38" s="167" t="s">
        <v>594</v>
      </c>
      <c r="X38" s="167" t="s">
        <v>595</v>
      </c>
    </row>
    <row r="39" spans="1:24" ht="12.75">
      <c r="A39" s="94" t="s">
        <v>77</v>
      </c>
      <c r="B39" s="172" t="s">
        <v>354</v>
      </c>
      <c r="C39" s="180">
        <v>27222.59</v>
      </c>
      <c r="D39" s="169">
        <v>266708</v>
      </c>
      <c r="E39" s="169">
        <v>293930.59</v>
      </c>
      <c r="F39" s="170">
        <v>266829</v>
      </c>
      <c r="G39" s="171">
        <f t="shared" si="0"/>
        <v>27101.590000000026</v>
      </c>
      <c r="H39" s="161">
        <f t="shared" si="1"/>
        <v>0</v>
      </c>
      <c r="I39" s="162"/>
      <c r="J39" s="162"/>
      <c r="K39" s="163" t="str">
        <f>VLOOKUP($A39,'[1]Contacts'!$A$2:$R$186,3,0)</f>
        <v>P.O. Box 547</v>
      </c>
      <c r="L39" s="164" t="str">
        <f>VLOOKUP($A39,'[1]Contacts'!$A$2:$R$186,4,0)</f>
        <v>Dulce</v>
      </c>
      <c r="M39" s="164" t="str">
        <f>VLOOKUP($A39,'[1]Contacts'!$A$2:$R$186,5,0)</f>
        <v>NM</v>
      </c>
      <c r="N39" s="165">
        <f>VLOOKUP($A39,'[1]Contacts'!$A$2:$R$186,6,0)</f>
        <v>87528</v>
      </c>
      <c r="O39" s="164" t="str">
        <f>VLOOKUP($A39,'[1]Contacts'!$A$2:$R$186,9,0)</f>
        <v>Mr.</v>
      </c>
      <c r="P39" s="166" t="str">
        <f>VLOOKUP($A39,'[1]Contacts'!$A$2:$R$186,10,0)</f>
        <v>James</v>
      </c>
      <c r="Q39" s="166" t="str">
        <f>VLOOKUP($A39,'[1]Contacts'!$A$2:$R$186,11,0)</f>
        <v>Lesher</v>
      </c>
      <c r="R39" s="164" t="str">
        <f>VLOOKUP($A39,'[1]Contacts'!$A$2:$R$186,12,0)</f>
        <v>Superintendent</v>
      </c>
      <c r="S39" s="164" t="str">
        <f>VLOOKUP($A39,'[1]Contacts'!$A$2:$R$186,15,0)</f>
        <v>Ms.</v>
      </c>
      <c r="T39" s="166" t="str">
        <f>VLOOKUP($A39,'[1]Contacts'!$A$2:$R$186,16,0)</f>
        <v>Naomi</v>
      </c>
      <c r="U39" s="166" t="str">
        <f>VLOOKUP($A39,'[1]Contacts'!$A$2:$R$186,17,0)</f>
        <v>Vicenti</v>
      </c>
      <c r="V39" s="166" t="str">
        <f>VLOOKUP($A39,'[1]Contacts'!$A$2:$R$186,18,0)</f>
        <v>Business Manager</v>
      </c>
      <c r="W39" s="167" t="s">
        <v>596</v>
      </c>
      <c r="X39" s="167" t="s">
        <v>597</v>
      </c>
    </row>
    <row r="40" spans="1:24" ht="12.75">
      <c r="A40" s="93" t="s">
        <v>823</v>
      </c>
      <c r="B40" s="172" t="s">
        <v>355</v>
      </c>
      <c r="C40" s="180">
        <v>0.47</v>
      </c>
      <c r="D40" s="169">
        <v>29469</v>
      </c>
      <c r="E40" s="169">
        <v>29469.47</v>
      </c>
      <c r="F40" s="170">
        <v>26789</v>
      </c>
      <c r="G40" s="171">
        <f t="shared" si="0"/>
        <v>2680.470000000001</v>
      </c>
      <c r="H40" s="161">
        <f t="shared" si="1"/>
        <v>0</v>
      </c>
      <c r="I40" s="162"/>
      <c r="J40" s="162"/>
      <c r="K40" s="163" t="str">
        <f>VLOOKUP($A40,'[1]Contacts'!$A$2:$R$186,3,0)</f>
        <v>P.O. Box 340</v>
      </c>
      <c r="L40" s="164" t="str">
        <f>VLOOKUP($A40,'[1]Contacts'!$A$2:$R$186,4,0)</f>
        <v>Sandia Park</v>
      </c>
      <c r="M40" s="164" t="str">
        <f>VLOOKUP($A40,'[1]Contacts'!$A$2:$R$186,5,0)</f>
        <v>NM</v>
      </c>
      <c r="N40" s="165">
        <f>VLOOKUP($A40,'[1]Contacts'!$A$2:$R$186,6,0)</f>
        <v>87047</v>
      </c>
      <c r="O40" s="164" t="str">
        <f>VLOOKUP($A40,'[1]Contacts'!$A$2:$R$186,9,0)</f>
        <v>Mr.</v>
      </c>
      <c r="P40" s="166" t="str">
        <f>VLOOKUP($A40,'[1]Contacts'!$A$2:$R$186,10,0)</f>
        <v>Douglas</v>
      </c>
      <c r="Q40" s="166" t="str">
        <f>VLOOKUP($A40,'[1]Contacts'!$A$2:$R$186,11,0)</f>
        <v>Wine</v>
      </c>
      <c r="R40" s="164" t="str">
        <f>VLOOKUP($A40,'[1]Contacts'!$A$2:$R$186,12,0)</f>
        <v>Principal</v>
      </c>
      <c r="S40" s="164" t="str">
        <f>VLOOKUP($A40,'[1]Contacts'!$A$2:$R$186,15,0)</f>
        <v>Ms.</v>
      </c>
      <c r="T40" s="166" t="str">
        <f>VLOOKUP($A40,'[1]Contacts'!$A$2:$R$186,16,0)</f>
        <v>Kay   </v>
      </c>
      <c r="U40" s="166" t="str">
        <f>VLOOKUP($A40,'[1]Contacts'!$A$2:$R$186,17,0)</f>
        <v>Girdner</v>
      </c>
      <c r="V40" s="166" t="str">
        <f>VLOOKUP($A40,'[1]Contacts'!$A$2:$R$186,18,0)</f>
        <v>Business Manager</v>
      </c>
      <c r="W40" s="167" t="s">
        <v>598</v>
      </c>
      <c r="X40" s="167" t="s">
        <v>599</v>
      </c>
    </row>
    <row r="41" spans="1:24" ht="12.75">
      <c r="A41" s="94" t="s">
        <v>81</v>
      </c>
      <c r="B41" s="172" t="s">
        <v>356</v>
      </c>
      <c r="C41" s="180">
        <v>15987.19</v>
      </c>
      <c r="D41" s="169">
        <v>18306</v>
      </c>
      <c r="E41" s="169">
        <v>34293.19</v>
      </c>
      <c r="F41" s="170">
        <v>18314</v>
      </c>
      <c r="G41" s="171">
        <f t="shared" si="0"/>
        <v>15979.190000000002</v>
      </c>
      <c r="H41" s="161">
        <f t="shared" si="1"/>
        <v>0</v>
      </c>
      <c r="I41" s="162"/>
      <c r="J41" s="162"/>
      <c r="K41" s="163" t="str">
        <f>VLOOKUP($A41,'[1]Contacts'!$A$2:$R$186,3,0)</f>
        <v>Box 8</v>
      </c>
      <c r="L41" s="164" t="str">
        <f>VLOOKUP($A41,'[1]Contacts'!$A$2:$R$186,4,0)</f>
        <v>Elida</v>
      </c>
      <c r="M41" s="164" t="str">
        <f>VLOOKUP($A41,'[1]Contacts'!$A$2:$R$186,5,0)</f>
        <v>NM</v>
      </c>
      <c r="N41" s="165">
        <f>VLOOKUP($A41,'[1]Contacts'!$A$2:$R$186,6,0)</f>
        <v>88116</v>
      </c>
      <c r="O41" s="164" t="str">
        <f>VLOOKUP($A41,'[1]Contacts'!$A$2:$R$186,9,0)</f>
        <v>Mr.</v>
      </c>
      <c r="P41" s="166" t="str">
        <f>VLOOKUP($A41,'[1]Contacts'!$A$2:$R$186,10,0)</f>
        <v>Jim</v>
      </c>
      <c r="Q41" s="166" t="str">
        <f>VLOOKUP($A41,'[1]Contacts'!$A$2:$R$186,11,0)</f>
        <v>Daugherty</v>
      </c>
      <c r="R41" s="164" t="str">
        <f>VLOOKUP($A41,'[1]Contacts'!$A$2:$R$186,12,0)</f>
        <v>Superintendent</v>
      </c>
      <c r="S41" s="164" t="str">
        <f>VLOOKUP($A41,'[1]Contacts'!$A$2:$R$186,15,0)</f>
        <v>Ms.</v>
      </c>
      <c r="T41" s="166" t="str">
        <f>VLOOKUP($A41,'[1]Contacts'!$A$2:$R$186,16,0)</f>
        <v>Susan</v>
      </c>
      <c r="U41" s="166" t="str">
        <f>VLOOKUP($A41,'[1]Contacts'!$A$2:$R$186,17,0)</f>
        <v>Lambirth</v>
      </c>
      <c r="V41" s="166" t="str">
        <f>VLOOKUP($A41,'[1]Contacts'!$A$2:$R$186,18,0)</f>
        <v>Business Manager</v>
      </c>
      <c r="W41" s="167" t="s">
        <v>600</v>
      </c>
      <c r="X41" s="167" t="s">
        <v>601</v>
      </c>
    </row>
    <row r="42" spans="1:24" ht="12.75">
      <c r="A42" s="94" t="s">
        <v>83</v>
      </c>
      <c r="B42" s="172" t="s">
        <v>357</v>
      </c>
      <c r="C42" s="180">
        <v>240496.45</v>
      </c>
      <c r="D42" s="169">
        <v>1688907</v>
      </c>
      <c r="E42" s="169">
        <v>1929403.45</v>
      </c>
      <c r="F42" s="170">
        <v>1535280</v>
      </c>
      <c r="G42" s="171">
        <f t="shared" si="0"/>
        <v>394123.44999999995</v>
      </c>
      <c r="H42" s="161">
        <f t="shared" si="1"/>
        <v>0</v>
      </c>
      <c r="I42" s="162"/>
      <c r="J42" s="162"/>
      <c r="K42" s="163" t="str">
        <f>VLOOKUP($A42,'[1]Contacts'!$A$2:$R$186,3,0)</f>
        <v>714 Calle Don Diego</v>
      </c>
      <c r="L42" s="164" t="str">
        <f>VLOOKUP($A42,'[1]Contacts'!$A$2:$R$186,4,0)</f>
        <v>Espanola</v>
      </c>
      <c r="M42" s="164" t="str">
        <f>VLOOKUP($A42,'[1]Contacts'!$A$2:$R$186,5,0)</f>
        <v>NM</v>
      </c>
      <c r="N42" s="165">
        <f>VLOOKUP($A42,'[1]Contacts'!$A$2:$R$186,6,0)</f>
        <v>87532</v>
      </c>
      <c r="O42" s="164" t="str">
        <f>VLOOKUP($A42,'[1]Contacts'!$A$2:$R$186,9,0)</f>
        <v>Dr.</v>
      </c>
      <c r="P42" s="166" t="str">
        <f>VLOOKUP($A42,'[1]Contacts'!$A$2:$R$186,10,0)</f>
        <v>Daniel</v>
      </c>
      <c r="Q42" s="166" t="str">
        <f>VLOOKUP($A42,'[1]Contacts'!$A$2:$R$186,11,0)</f>
        <v>Trujillo</v>
      </c>
      <c r="R42" s="164" t="str">
        <f>VLOOKUP($A42,'[1]Contacts'!$A$2:$R$186,12,0)</f>
        <v>Superintendent</v>
      </c>
      <c r="S42" s="164" t="str">
        <f>VLOOKUP($A42,'[1]Contacts'!$A$2:$R$186,15,0)</f>
        <v>Ms.</v>
      </c>
      <c r="T42" s="166" t="str">
        <f>VLOOKUP($A42,'[1]Contacts'!$A$2:$R$186,16,0)</f>
        <v>Jeannette</v>
      </c>
      <c r="U42" s="166" t="str">
        <f>VLOOKUP($A42,'[1]Contacts'!$A$2:$R$186,17,0)</f>
        <v>Trujillo</v>
      </c>
      <c r="V42" s="166" t="str">
        <f>VLOOKUP($A42,'[1]Contacts'!$A$2:$R$186,18,0)</f>
        <v>Finance Director</v>
      </c>
      <c r="W42" s="167" t="s">
        <v>602</v>
      </c>
      <c r="X42" s="167" t="s">
        <v>603</v>
      </c>
    </row>
    <row r="43" spans="1:24" ht="12.75">
      <c r="A43" s="94" t="s">
        <v>85</v>
      </c>
      <c r="B43" s="172" t="s">
        <v>358</v>
      </c>
      <c r="C43" s="180">
        <v>53337.1</v>
      </c>
      <c r="D43" s="169">
        <v>259148</v>
      </c>
      <c r="E43" s="169">
        <v>312485.1</v>
      </c>
      <c r="F43" s="170">
        <v>256904</v>
      </c>
      <c r="G43" s="171">
        <f t="shared" si="0"/>
        <v>55581.09999999998</v>
      </c>
      <c r="H43" s="161">
        <f t="shared" si="1"/>
        <v>0</v>
      </c>
      <c r="I43" s="162"/>
      <c r="J43" s="162"/>
      <c r="K43" s="163" t="str">
        <f>VLOOKUP($A43,'[1]Contacts'!$A$2:$R$186,3,0)</f>
        <v>P.O. Box 68</v>
      </c>
      <c r="L43" s="164" t="str">
        <f>VLOOKUP($A43,'[1]Contacts'!$A$2:$R$186,4,0)</f>
        <v>Estancia</v>
      </c>
      <c r="M43" s="164" t="str">
        <f>VLOOKUP($A43,'[1]Contacts'!$A$2:$R$186,5,0)</f>
        <v>NM</v>
      </c>
      <c r="N43" s="165">
        <f>VLOOKUP($A43,'[1]Contacts'!$A$2:$R$186,6,0)</f>
        <v>87016</v>
      </c>
      <c r="O43" s="164" t="str">
        <f>VLOOKUP($A43,'[1]Contacts'!$A$2:$R$186,9,0)</f>
        <v>Mr.</v>
      </c>
      <c r="P43" s="166" t="str">
        <f>VLOOKUP($A43,'[1]Contacts'!$A$2:$R$186,10,0)</f>
        <v>Audie </v>
      </c>
      <c r="Q43" s="166" t="str">
        <f>VLOOKUP($A43,'[1]Contacts'!$A$2:$R$186,11,0)</f>
        <v>Brown</v>
      </c>
      <c r="R43" s="164" t="str">
        <f>VLOOKUP($A43,'[1]Contacts'!$A$2:$R$186,12,0)</f>
        <v>Superintendent</v>
      </c>
      <c r="S43" s="164" t="str">
        <f>VLOOKUP($A43,'[1]Contacts'!$A$2:$R$186,15,0)</f>
        <v>Ms.</v>
      </c>
      <c r="T43" s="166" t="str">
        <f>VLOOKUP($A43,'[1]Contacts'!$A$2:$R$186,16,0)</f>
        <v>Carol</v>
      </c>
      <c r="U43" s="166" t="str">
        <f>VLOOKUP($A43,'[1]Contacts'!$A$2:$R$186,17,0)</f>
        <v>Gonzales</v>
      </c>
      <c r="V43" s="166" t="str">
        <f>VLOOKUP($A43,'[1]Contacts'!$A$2:$R$186,18,0)</f>
        <v>Business Manager</v>
      </c>
      <c r="W43" s="167" t="s">
        <v>604</v>
      </c>
      <c r="X43" s="167" t="s">
        <v>605</v>
      </c>
    </row>
    <row r="44" spans="1:24" ht="12.75">
      <c r="A44" s="93" t="s">
        <v>824</v>
      </c>
      <c r="B44" s="172" t="s">
        <v>606</v>
      </c>
      <c r="C44" s="180">
        <v>0</v>
      </c>
      <c r="D44" s="169">
        <v>33882</v>
      </c>
      <c r="E44" s="169">
        <v>33882</v>
      </c>
      <c r="F44" s="170">
        <v>0</v>
      </c>
      <c r="G44" s="171">
        <f t="shared" si="0"/>
        <v>33882</v>
      </c>
      <c r="H44" s="161">
        <f t="shared" si="1"/>
        <v>0</v>
      </c>
      <c r="I44" s="162"/>
      <c r="J44" s="162"/>
      <c r="K44" s="163" t="str">
        <f>VLOOKUP($A44,'[1]Contacts'!$A$2:$R$186,3,0)</f>
        <v>P.O. Box 2340</v>
      </c>
      <c r="L44" s="164" t="str">
        <f>VLOOKUP($A44,'[1]Contacts'!$A$2:$R$186,4,0)</f>
        <v>Moriarty</v>
      </c>
      <c r="M44" s="164" t="str">
        <f>VLOOKUP($A44,'[1]Contacts'!$A$2:$R$186,5,0)</f>
        <v>NM</v>
      </c>
      <c r="N44" s="165">
        <f>VLOOKUP($A44,'[1]Contacts'!$A$2:$R$186,6,0)</f>
        <v>87035</v>
      </c>
      <c r="O44" s="164" t="str">
        <f>VLOOKUP($A44,'[1]Contacts'!$A$2:$R$186,9,0)</f>
        <v>Dr.</v>
      </c>
      <c r="P44" s="166" t="str">
        <f>VLOOKUP($A44,'[1]Contacts'!$A$2:$R$186,10,0)</f>
        <v>Larry </v>
      </c>
      <c r="Q44" s="166" t="str">
        <f>VLOOKUP($A44,'[1]Contacts'!$A$2:$R$186,11,0)</f>
        <v>Miller</v>
      </c>
      <c r="R44" s="164" t="str">
        <f>VLOOKUP($A44,'[1]Contacts'!$A$2:$R$186,12,0)</f>
        <v>Head Administrator</v>
      </c>
      <c r="S44" s="164" t="str">
        <f>VLOOKUP($A44,'[1]Contacts'!$A$2:$R$186,15,0)</f>
        <v>Ms. </v>
      </c>
      <c r="T44" s="166" t="str">
        <f>VLOOKUP($A44,'[1]Contacts'!$A$2:$R$186,16,0)</f>
        <v>Rhonda</v>
      </c>
      <c r="U44" s="166" t="str">
        <f>VLOOKUP($A44,'[1]Contacts'!$A$2:$R$186,17,0)</f>
        <v>Cordova</v>
      </c>
      <c r="V44" s="166" t="str">
        <f>VLOOKUP($A44,'[1]Contacts'!$A$2:$R$186,18,0)</f>
        <v>Business Manager</v>
      </c>
      <c r="W44" s="167" t="s">
        <v>602</v>
      </c>
      <c r="X44" s="167" t="s">
        <v>607</v>
      </c>
    </row>
    <row r="45" spans="1:24" ht="12.75">
      <c r="A45" s="94" t="s">
        <v>89</v>
      </c>
      <c r="B45" s="172" t="s">
        <v>608</v>
      </c>
      <c r="C45" s="180">
        <v>38619.67</v>
      </c>
      <c r="D45" s="169">
        <v>81184</v>
      </c>
      <c r="E45" s="169">
        <v>119803.67</v>
      </c>
      <c r="F45" s="170">
        <v>86000</v>
      </c>
      <c r="G45" s="171">
        <f t="shared" si="0"/>
        <v>33803.67</v>
      </c>
      <c r="H45" s="161">
        <f t="shared" si="1"/>
        <v>0</v>
      </c>
      <c r="I45" s="162"/>
      <c r="J45" s="162"/>
      <c r="K45" s="163" t="str">
        <f>VLOOKUP($A45,'[1]Contacts'!$A$2:$R$186,3,0)</f>
        <v>P.O. Box 129</v>
      </c>
      <c r="L45" s="164" t="str">
        <f>VLOOKUP($A45,'[1]Contacts'!$A$2:$R$186,4,0)</f>
        <v>Eunice</v>
      </c>
      <c r="M45" s="164" t="str">
        <f>VLOOKUP($A45,'[1]Contacts'!$A$2:$R$186,5,0)</f>
        <v>NM</v>
      </c>
      <c r="N45" s="165">
        <f>VLOOKUP($A45,'[1]Contacts'!$A$2:$R$186,6,0)</f>
        <v>88231</v>
      </c>
      <c r="O45" s="164" t="str">
        <f>VLOOKUP($A45,'[1]Contacts'!$A$2:$R$186,9,0)</f>
        <v>Mr.</v>
      </c>
      <c r="P45" s="166" t="str">
        <f>VLOOKUP($A45,'[1]Contacts'!$A$2:$R$186,10,0)</f>
        <v>Dwain</v>
      </c>
      <c r="Q45" s="166" t="str">
        <f>VLOOKUP($A45,'[1]Contacts'!$A$2:$R$186,11,0)</f>
        <v>Haynes</v>
      </c>
      <c r="R45" s="164" t="str">
        <f>VLOOKUP($A45,'[1]Contacts'!$A$2:$R$186,12,0)</f>
        <v>Superintendent</v>
      </c>
      <c r="S45" s="164" t="str">
        <f>VLOOKUP($A45,'[1]Contacts'!$A$2:$R$186,15,0)</f>
        <v>Ms.</v>
      </c>
      <c r="T45" s="166" t="str">
        <f>VLOOKUP($A45,'[1]Contacts'!$A$2:$R$186,16,0)</f>
        <v>Cynthia</v>
      </c>
      <c r="U45" s="166" t="str">
        <f>VLOOKUP($A45,'[1]Contacts'!$A$2:$R$186,17,0)</f>
        <v>Sims</v>
      </c>
      <c r="V45" s="166" t="str">
        <f>VLOOKUP($A45,'[1]Contacts'!$A$2:$R$186,18,0)</f>
        <v>Business Manager</v>
      </c>
      <c r="W45" s="167" t="s">
        <v>609</v>
      </c>
      <c r="X45" s="167" t="s">
        <v>610</v>
      </c>
    </row>
    <row r="46" spans="1:24" ht="12.75">
      <c r="A46" s="94" t="s">
        <v>91</v>
      </c>
      <c r="B46" s="172" t="s">
        <v>360</v>
      </c>
      <c r="C46" s="180">
        <v>1069241.18</v>
      </c>
      <c r="D46" s="169">
        <v>3157160</v>
      </c>
      <c r="E46" s="169">
        <v>4226401.18</v>
      </c>
      <c r="F46" s="170">
        <v>2982023</v>
      </c>
      <c r="G46" s="171">
        <f t="shared" si="0"/>
        <v>1244378.1799999997</v>
      </c>
      <c r="H46" s="161">
        <f t="shared" si="1"/>
        <v>0</v>
      </c>
      <c r="I46" s="162"/>
      <c r="J46" s="162"/>
      <c r="K46" s="163" t="str">
        <f>VLOOKUP($A46,'[1]Contacts'!$A$2:$R$186,3,0)</f>
        <v>2001 N. Dustin</v>
      </c>
      <c r="L46" s="164" t="str">
        <f>VLOOKUP($A46,'[1]Contacts'!$A$2:$R$186,4,0)</f>
        <v>Farmington</v>
      </c>
      <c r="M46" s="164" t="str">
        <f>VLOOKUP($A46,'[1]Contacts'!$A$2:$R$186,5,0)</f>
        <v>NM</v>
      </c>
      <c r="N46" s="165">
        <f>VLOOKUP($A46,'[1]Contacts'!$A$2:$R$186,6,0)</f>
        <v>87401</v>
      </c>
      <c r="O46" s="164" t="str">
        <f>VLOOKUP($A46,'[1]Contacts'!$A$2:$R$186,9,0)</f>
        <v>Ms.</v>
      </c>
      <c r="P46" s="166" t="str">
        <f>VLOOKUP($A46,'[1]Contacts'!$A$2:$R$186,10,0)</f>
        <v>Janel</v>
      </c>
      <c r="Q46" s="166" t="str">
        <f>VLOOKUP($A46,'[1]Contacts'!$A$2:$R$186,11,0)</f>
        <v>Ryan</v>
      </c>
      <c r="R46" s="164" t="str">
        <f>VLOOKUP($A46,'[1]Contacts'!$A$2:$R$186,12,0)</f>
        <v>Superintendent</v>
      </c>
      <c r="S46" s="164" t="str">
        <f>VLOOKUP($A46,'[1]Contacts'!$A$2:$R$186,15,0)</f>
        <v>Mr.</v>
      </c>
      <c r="T46" s="166" t="str">
        <f>VLOOKUP($A46,'[1]Contacts'!$A$2:$R$186,16,0)</f>
        <v>Randy</v>
      </c>
      <c r="U46" s="166" t="str">
        <f>VLOOKUP($A46,'[1]Contacts'!$A$2:$R$186,17,0)</f>
        <v>Bondow</v>
      </c>
      <c r="V46" s="166" t="str">
        <f>VLOOKUP($A46,'[1]Contacts'!$A$2:$R$186,18,0)</f>
        <v>Assistant Superintendent of Finance</v>
      </c>
      <c r="W46" s="167" t="s">
        <v>611</v>
      </c>
      <c r="X46" s="167" t="s">
        <v>612</v>
      </c>
    </row>
    <row r="47" spans="1:24" ht="12.75">
      <c r="A47" s="94" t="s">
        <v>93</v>
      </c>
      <c r="B47" s="172" t="s">
        <v>361</v>
      </c>
      <c r="C47" s="180">
        <v>6529.32</v>
      </c>
      <c r="D47" s="169">
        <v>63978</v>
      </c>
      <c r="E47" s="169">
        <v>70507.32</v>
      </c>
      <c r="F47" s="170">
        <v>64007</v>
      </c>
      <c r="G47" s="171">
        <f t="shared" si="0"/>
        <v>6500.320000000007</v>
      </c>
      <c r="H47" s="161">
        <f t="shared" si="1"/>
        <v>0</v>
      </c>
      <c r="I47" s="162"/>
      <c r="J47" s="162"/>
      <c r="K47" s="163" t="str">
        <f>VLOOKUP($A47,'[1]Contacts'!$A$2:$R$186,3,0)</f>
        <v>P.O. Box 65</v>
      </c>
      <c r="L47" s="164" t="str">
        <f>VLOOKUP($A47,'[1]Contacts'!$A$2:$R$186,4,0)</f>
        <v>Floyd</v>
      </c>
      <c r="M47" s="164" t="str">
        <f>VLOOKUP($A47,'[1]Contacts'!$A$2:$R$186,5,0)</f>
        <v>NM</v>
      </c>
      <c r="N47" s="165">
        <f>VLOOKUP($A47,'[1]Contacts'!$A$2:$R$186,6,0)</f>
        <v>88118</v>
      </c>
      <c r="O47" s="164" t="str">
        <f>VLOOKUP($A47,'[1]Contacts'!$A$2:$R$186,9,0)</f>
        <v>Mr.</v>
      </c>
      <c r="P47" s="166" t="str">
        <f>VLOOKUP($A47,'[1]Contacts'!$A$2:$R$186,10,0)</f>
        <v>Paul </v>
      </c>
      <c r="Q47" s="166" t="str">
        <f>VLOOKUP($A47,'[1]Contacts'!$A$2:$R$186,11,0)</f>
        <v>Benoit</v>
      </c>
      <c r="R47" s="164" t="str">
        <f>VLOOKUP($A47,'[1]Contacts'!$A$2:$R$186,12,0)</f>
        <v>Superintendent</v>
      </c>
      <c r="S47" s="164" t="str">
        <f>VLOOKUP($A47,'[1]Contacts'!$A$2:$R$186,15,0)</f>
        <v>Ms.</v>
      </c>
      <c r="T47" s="166" t="str">
        <f>VLOOKUP($A47,'[1]Contacts'!$A$2:$R$186,16,0)</f>
        <v>Margie</v>
      </c>
      <c r="U47" s="166" t="str">
        <f>VLOOKUP($A47,'[1]Contacts'!$A$2:$R$186,17,0)</f>
        <v>Plummer</v>
      </c>
      <c r="V47" s="166" t="str">
        <f>VLOOKUP($A47,'[1]Contacts'!$A$2:$R$186,18,0)</f>
        <v>Business Manager</v>
      </c>
      <c r="W47" s="167" t="s">
        <v>613</v>
      </c>
      <c r="X47" s="167" t="s">
        <v>614</v>
      </c>
    </row>
    <row r="48" spans="1:24" ht="12.75">
      <c r="A48" s="94" t="s">
        <v>95</v>
      </c>
      <c r="B48" s="172" t="s">
        <v>362</v>
      </c>
      <c r="C48" s="180">
        <v>21303.9</v>
      </c>
      <c r="D48" s="169">
        <v>94272</v>
      </c>
      <c r="E48" s="169">
        <v>115575.9</v>
      </c>
      <c r="F48" s="170">
        <v>85697</v>
      </c>
      <c r="G48" s="171">
        <f t="shared" si="0"/>
        <v>29878.899999999994</v>
      </c>
      <c r="H48" s="161">
        <f t="shared" si="1"/>
        <v>0</v>
      </c>
      <c r="I48" s="162"/>
      <c r="J48" s="162"/>
      <c r="K48" s="163" t="str">
        <f>VLOOKUP($A48,'[1]Contacts'!$A$2:$R$186,3,0)</f>
        <v>P.O. Box 387</v>
      </c>
      <c r="L48" s="164" t="str">
        <f>VLOOKUP($A48,'[1]Contacts'!$A$2:$R$186,4,0)</f>
        <v>Fort Sumner</v>
      </c>
      <c r="M48" s="164" t="str">
        <f>VLOOKUP($A48,'[1]Contacts'!$A$2:$R$186,5,0)</f>
        <v>NM</v>
      </c>
      <c r="N48" s="165">
        <f>VLOOKUP($A48,'[1]Contacts'!$A$2:$R$186,6,0)</f>
        <v>88119</v>
      </c>
      <c r="O48" s="164" t="str">
        <f>VLOOKUP($A48,'[1]Contacts'!$A$2:$R$186,9,0)</f>
        <v>Mr.</v>
      </c>
      <c r="P48" s="166" t="str">
        <f>VLOOKUP($A48,'[1]Contacts'!$A$2:$R$186,10,0)</f>
        <v>Nolan</v>
      </c>
      <c r="Q48" s="166" t="str">
        <f>VLOOKUP($A48,'[1]Contacts'!$A$2:$R$186,11,0)</f>
        <v>Correa</v>
      </c>
      <c r="R48" s="164" t="str">
        <f>VLOOKUP($A48,'[1]Contacts'!$A$2:$R$186,12,0)</f>
        <v>Superintendent</v>
      </c>
      <c r="S48" s="164" t="str">
        <f>VLOOKUP($A48,'[1]Contacts'!$A$2:$R$186,15,0)</f>
        <v>Ms.</v>
      </c>
      <c r="T48" s="166" t="str">
        <f>VLOOKUP($A48,'[1]Contacts'!$A$2:$R$186,16,0)</f>
        <v>Betty</v>
      </c>
      <c r="U48" s="166" t="str">
        <f>VLOOKUP($A48,'[1]Contacts'!$A$2:$R$186,17,0)</f>
        <v>Mitchell</v>
      </c>
      <c r="V48" s="166" t="str">
        <f>VLOOKUP($A48,'[1]Contacts'!$A$2:$R$186,18,0)</f>
        <v>Business Manager</v>
      </c>
      <c r="W48" s="167" t="s">
        <v>615</v>
      </c>
      <c r="X48" s="167" t="s">
        <v>616</v>
      </c>
    </row>
    <row r="49" spans="1:24" ht="12.75">
      <c r="A49" s="94" t="s">
        <v>97</v>
      </c>
      <c r="B49" s="172" t="s">
        <v>363</v>
      </c>
      <c r="C49" s="180">
        <v>1348052.68</v>
      </c>
      <c r="D49" s="169">
        <v>8867626</v>
      </c>
      <c r="E49" s="169">
        <v>10215678.68</v>
      </c>
      <c r="F49" s="170">
        <v>8061006</v>
      </c>
      <c r="G49" s="171">
        <f t="shared" si="0"/>
        <v>2154672.6799999997</v>
      </c>
      <c r="H49" s="161">
        <f t="shared" si="1"/>
        <v>0</v>
      </c>
      <c r="I49" s="162"/>
      <c r="J49" s="162"/>
      <c r="K49" s="163" t="str">
        <f>VLOOKUP($A49,'[1]Contacts'!$A$2:$R$186,3,0)</f>
        <v>P.O. Drawer 70</v>
      </c>
      <c r="L49" s="164" t="str">
        <f>VLOOKUP($A49,'[1]Contacts'!$A$2:$R$186,4,0)</f>
        <v>Anthony</v>
      </c>
      <c r="M49" s="164" t="str">
        <f>VLOOKUP($A49,'[1]Contacts'!$A$2:$R$186,5,0)</f>
        <v>NM</v>
      </c>
      <c r="N49" s="165">
        <f>VLOOKUP($A49,'[1]Contacts'!$A$2:$R$186,6,0)</f>
        <v>88021</v>
      </c>
      <c r="O49" s="164" t="str">
        <f>VLOOKUP($A49,'[1]Contacts'!$A$2:$R$186,9,0)</f>
        <v>Mr.</v>
      </c>
      <c r="P49" s="166" t="str">
        <f>VLOOKUP($A49,'[1]Contacts'!$A$2:$R$186,10,0)</f>
        <v>Efren</v>
      </c>
      <c r="Q49" s="166" t="str">
        <f>VLOOKUP($A49,'[1]Contacts'!$A$2:$R$186,11,0)</f>
        <v>Yturralde</v>
      </c>
      <c r="R49" s="164" t="str">
        <f>VLOOKUP($A49,'[1]Contacts'!$A$2:$R$186,12,0)</f>
        <v>Superintendent</v>
      </c>
      <c r="S49" s="164" t="str">
        <f>VLOOKUP($A49,'[1]Contacts'!$A$2:$R$186,15,0)</f>
        <v>Mr.</v>
      </c>
      <c r="T49" s="166" t="str">
        <f>VLOOKUP($A49,'[1]Contacts'!$A$2:$R$186,16,0)</f>
        <v>Steven</v>
      </c>
      <c r="U49" s="166" t="str">
        <f>VLOOKUP($A49,'[1]Contacts'!$A$2:$R$186,17,0)</f>
        <v>Suggs</v>
      </c>
      <c r="V49" s="166" t="str">
        <f>VLOOKUP($A49,'[1]Contacts'!$A$2:$R$186,18,0)</f>
        <v>Chief Financial Officer</v>
      </c>
      <c r="W49" s="167" t="s">
        <v>617</v>
      </c>
      <c r="X49" s="167" t="s">
        <v>618</v>
      </c>
    </row>
    <row r="50" spans="1:24" ht="12.75">
      <c r="A50" s="94" t="s">
        <v>99</v>
      </c>
      <c r="B50" s="172" t="s">
        <v>364</v>
      </c>
      <c r="C50" s="180">
        <v>886505.17</v>
      </c>
      <c r="D50" s="169">
        <v>7031548</v>
      </c>
      <c r="E50" s="169">
        <v>7918053.17</v>
      </c>
      <c r="F50" s="170">
        <v>6599642</v>
      </c>
      <c r="G50" s="171">
        <f t="shared" si="0"/>
        <v>1318411.17</v>
      </c>
      <c r="H50" s="161">
        <f t="shared" si="1"/>
        <v>0</v>
      </c>
      <c r="I50" s="162"/>
      <c r="J50" s="162"/>
      <c r="K50" s="163" t="str">
        <f>VLOOKUP($A50,'[1]Contacts'!$A$2:$R$186,3,0)</f>
        <v>P.O. Box 1318</v>
      </c>
      <c r="L50" s="164" t="str">
        <f>VLOOKUP($A50,'[1]Contacts'!$A$2:$R$186,4,0)</f>
        <v>Gallup</v>
      </c>
      <c r="M50" s="164" t="str">
        <f>VLOOKUP($A50,'[1]Contacts'!$A$2:$R$186,5,0)</f>
        <v>NM</v>
      </c>
      <c r="N50" s="165">
        <f>VLOOKUP($A50,'[1]Contacts'!$A$2:$R$186,6,0)</f>
        <v>87305</v>
      </c>
      <c r="O50" s="164" t="str">
        <f>VLOOKUP($A50,'[1]Contacts'!$A$2:$R$186,9,0)</f>
        <v>Mr.</v>
      </c>
      <c r="P50" s="166" t="str">
        <f>VLOOKUP($A50,'[1]Contacts'!$A$2:$R$186,10,0)</f>
        <v>Frank</v>
      </c>
      <c r="Q50" s="166" t="str">
        <f>VLOOKUP($A50,'[1]Contacts'!$A$2:$R$186,11,0)</f>
        <v>Chiapetti</v>
      </c>
      <c r="R50" s="164" t="str">
        <f>VLOOKUP($A50,'[1]Contacts'!$A$2:$R$186,12,0)</f>
        <v>Superintendent</v>
      </c>
      <c r="S50" s="164" t="str">
        <f>VLOOKUP($A50,'[1]Contacts'!$A$2:$R$186,15,0)</f>
        <v>Ms.</v>
      </c>
      <c r="T50" s="166" t="str">
        <f>VLOOKUP($A50,'[1]Contacts'!$A$2:$R$186,16,0)</f>
        <v>Kim    </v>
      </c>
      <c r="U50" s="166" t="str">
        <f>VLOOKUP($A50,'[1]Contacts'!$A$2:$R$186,17,0)</f>
        <v>Brown</v>
      </c>
      <c r="V50" s="166" t="str">
        <f>VLOOKUP($A50,'[1]Contacts'!$A$2:$R$186,18,0)</f>
        <v>Business Manager</v>
      </c>
      <c r="W50" s="167" t="s">
        <v>619</v>
      </c>
      <c r="X50" s="167" t="s">
        <v>620</v>
      </c>
    </row>
    <row r="51" spans="1:24" ht="12.75">
      <c r="A51" s="93" t="s">
        <v>825</v>
      </c>
      <c r="B51" s="172" t="s">
        <v>621</v>
      </c>
      <c r="C51" s="180">
        <v>0.4</v>
      </c>
      <c r="D51" s="169">
        <v>50544</v>
      </c>
      <c r="E51" s="169">
        <v>50544.4</v>
      </c>
      <c r="F51" s="170">
        <v>49709</v>
      </c>
      <c r="G51" s="171">
        <f t="shared" si="0"/>
        <v>835.4000000000015</v>
      </c>
      <c r="H51" s="161">
        <f t="shared" si="1"/>
        <v>0</v>
      </c>
      <c r="I51" s="162"/>
      <c r="J51" s="162"/>
      <c r="K51" s="163" t="str">
        <f>VLOOKUP($A51,'[1]Contacts'!$A$2:$R$186,3,0)</f>
        <v>69 Hotel Circle, NE</v>
      </c>
      <c r="L51" s="164" t="str">
        <f>VLOOKUP($A51,'[1]Contacts'!$A$2:$R$186,4,0)</f>
        <v>Albuquerque</v>
      </c>
      <c r="M51" s="164" t="str">
        <f>VLOOKUP($A51,'[1]Contacts'!$A$2:$R$186,5,0)</f>
        <v>NM</v>
      </c>
      <c r="N51" s="165">
        <f>VLOOKUP($A51,'[1]Contacts'!$A$2:$R$186,6,0)</f>
        <v>87123</v>
      </c>
      <c r="O51" s="164" t="str">
        <f>VLOOKUP($A51,'[1]Contacts'!$A$2:$R$186,9,0)</f>
        <v>Ms.</v>
      </c>
      <c r="P51" s="166" t="str">
        <f>VLOOKUP($A51,'[1]Contacts'!$A$2:$R$186,10,0)</f>
        <v>Nadine</v>
      </c>
      <c r="Q51" s="166" t="str">
        <f>VLOOKUP($A51,'[1]Contacts'!$A$2:$R$186,11,0)</f>
        <v>Torres</v>
      </c>
      <c r="R51" s="164" t="str">
        <f>VLOOKUP($A51,'[1]Contacts'!$A$2:$R$186,12,0)</f>
        <v>Principal</v>
      </c>
      <c r="S51" s="164" t="str">
        <f>VLOOKUP($A51,'[1]Contacts'!$A$2:$R$186,15,0)</f>
        <v>Mr.</v>
      </c>
      <c r="T51" s="166" t="str">
        <f>VLOOKUP($A51,'[1]Contacts'!$A$2:$R$186,16,0)</f>
        <v>Stanley</v>
      </c>
      <c r="U51" s="166" t="str">
        <f>VLOOKUP($A51,'[1]Contacts'!$A$2:$R$186,17,0)</f>
        <v>Albrycht</v>
      </c>
      <c r="V51" s="166" t="str">
        <f>VLOOKUP($A51,'[1]Contacts'!$A$2:$R$186,18,0)</f>
        <v>Business Manager</v>
      </c>
      <c r="W51" s="167" t="s">
        <v>622</v>
      </c>
      <c r="X51" s="167" t="s">
        <v>558</v>
      </c>
    </row>
    <row r="52" spans="1:24" ht="12.75">
      <c r="A52" s="94" t="s">
        <v>103</v>
      </c>
      <c r="B52" s="172" t="s">
        <v>366</v>
      </c>
      <c r="C52" s="180">
        <v>11389.07</v>
      </c>
      <c r="D52" s="169">
        <v>18320</v>
      </c>
      <c r="E52" s="169">
        <v>29709.07</v>
      </c>
      <c r="F52" s="170">
        <v>18329</v>
      </c>
      <c r="G52" s="171">
        <f t="shared" si="0"/>
        <v>11380.07</v>
      </c>
      <c r="H52" s="161">
        <f t="shared" si="1"/>
        <v>0</v>
      </c>
      <c r="I52" s="162"/>
      <c r="J52" s="162"/>
      <c r="K52" s="163" t="str">
        <f>VLOOKUP($A52,'[1]Contacts'!$A$2:$R$186,3,0)</f>
        <v>P.O. Box 71</v>
      </c>
      <c r="L52" s="164" t="str">
        <f>VLOOKUP($A52,'[1]Contacts'!$A$2:$R$186,4,0)</f>
        <v>Grady</v>
      </c>
      <c r="M52" s="164" t="str">
        <f>VLOOKUP($A52,'[1]Contacts'!$A$2:$R$186,5,0)</f>
        <v>NM</v>
      </c>
      <c r="N52" s="165">
        <f>VLOOKUP($A52,'[1]Contacts'!$A$2:$R$186,6,0)</f>
        <v>88120</v>
      </c>
      <c r="O52" s="164" t="str">
        <f>VLOOKUP($A52,'[1]Contacts'!$A$2:$R$186,9,0)</f>
        <v>Mr.</v>
      </c>
      <c r="P52" s="166" t="str">
        <f>VLOOKUP($A52,'[1]Contacts'!$A$2:$R$186,10,0)</f>
        <v>Ted</v>
      </c>
      <c r="Q52" s="166" t="str">
        <f>VLOOKUP($A52,'[1]Contacts'!$A$2:$R$186,11,0)</f>
        <v>Trice</v>
      </c>
      <c r="R52" s="164" t="str">
        <f>VLOOKUP($A52,'[1]Contacts'!$A$2:$R$186,12,0)</f>
        <v>Superintendent</v>
      </c>
      <c r="S52" s="164" t="str">
        <f>VLOOKUP($A52,'[1]Contacts'!$A$2:$R$186,15,0)</f>
        <v>Ms.</v>
      </c>
      <c r="T52" s="166" t="str">
        <f>VLOOKUP($A52,'[1]Contacts'!$A$2:$R$186,16,0)</f>
        <v>Karla</v>
      </c>
      <c r="U52" s="166" t="str">
        <f>VLOOKUP($A52,'[1]Contacts'!$A$2:$R$186,17,0)</f>
        <v>Malone</v>
      </c>
      <c r="V52" s="166" t="str">
        <f>VLOOKUP($A52,'[1]Contacts'!$A$2:$R$186,18,0)</f>
        <v>Business Manager</v>
      </c>
      <c r="W52" s="167" t="s">
        <v>623</v>
      </c>
      <c r="X52" s="167" t="s">
        <v>624</v>
      </c>
    </row>
    <row r="53" spans="1:24" ht="12.75">
      <c r="A53" s="94" t="s">
        <v>105</v>
      </c>
      <c r="B53" s="172" t="s">
        <v>625</v>
      </c>
      <c r="C53" s="180">
        <v>122075.95</v>
      </c>
      <c r="D53" s="169">
        <v>1898942</v>
      </c>
      <c r="E53" s="169">
        <v>2021017.95</v>
      </c>
      <c r="F53" s="170">
        <v>1726210</v>
      </c>
      <c r="G53" s="171">
        <f t="shared" si="0"/>
        <v>294807.94999999995</v>
      </c>
      <c r="H53" s="161">
        <f t="shared" si="1"/>
        <v>0</v>
      </c>
      <c r="I53" s="162"/>
      <c r="J53" s="162"/>
      <c r="K53" s="163" t="str">
        <f>VLOOKUP($A53,'[1]Contacts'!$A$2:$R$186,3,0)</f>
        <v>P.O. Box 8</v>
      </c>
      <c r="L53" s="164" t="str">
        <f>VLOOKUP($A53,'[1]Contacts'!$A$2:$R$186,4,0)</f>
        <v>Grants</v>
      </c>
      <c r="M53" s="164" t="str">
        <f>VLOOKUP($A53,'[1]Contacts'!$A$2:$R$186,5,0)</f>
        <v>NM</v>
      </c>
      <c r="N53" s="165">
        <f>VLOOKUP($A53,'[1]Contacts'!$A$2:$R$186,6,0)</f>
        <v>87020</v>
      </c>
      <c r="O53" s="164" t="str">
        <f>VLOOKUP($A53,'[1]Contacts'!$A$2:$R$186,9,0)</f>
        <v>Dr.</v>
      </c>
      <c r="P53" s="166" t="str">
        <f>VLOOKUP($A53,'[1]Contacts'!$A$2:$R$186,10,0)</f>
        <v>Marc</v>
      </c>
      <c r="Q53" s="166" t="str">
        <f>VLOOKUP($A53,'[1]Contacts'!$A$2:$R$186,11,0)</f>
        <v>Space</v>
      </c>
      <c r="R53" s="164" t="str">
        <f>VLOOKUP($A53,'[1]Contacts'!$A$2:$R$186,12,0)</f>
        <v>Superintendent</v>
      </c>
      <c r="S53" s="164" t="str">
        <f>VLOOKUP($A53,'[1]Contacts'!$A$2:$R$186,15,0)</f>
        <v>Ms.</v>
      </c>
      <c r="T53" s="166" t="str">
        <f>VLOOKUP($A53,'[1]Contacts'!$A$2:$R$186,16,0)</f>
        <v>Ann Marie</v>
      </c>
      <c r="U53" s="166" t="str">
        <f>VLOOKUP($A53,'[1]Contacts'!$A$2:$R$186,17,0)</f>
        <v>Gallegos</v>
      </c>
      <c r="V53" s="166" t="str">
        <f>VLOOKUP($A53,'[1]Contacts'!$A$2:$R$186,18,0)</f>
        <v>Finance Director</v>
      </c>
      <c r="W53" s="167" t="s">
        <v>626</v>
      </c>
      <c r="X53" s="167" t="s">
        <v>627</v>
      </c>
    </row>
    <row r="54" spans="1:24" ht="12.75">
      <c r="A54" s="94" t="s">
        <v>107</v>
      </c>
      <c r="B54" s="172" t="s">
        <v>368</v>
      </c>
      <c r="C54" s="180">
        <v>39577.42</v>
      </c>
      <c r="D54" s="169">
        <v>201197</v>
      </c>
      <c r="E54" s="169">
        <v>240774.42</v>
      </c>
      <c r="F54" s="170">
        <v>202041</v>
      </c>
      <c r="G54" s="171">
        <f t="shared" si="0"/>
        <v>38733.42000000001</v>
      </c>
      <c r="H54" s="161">
        <f t="shared" si="1"/>
        <v>0</v>
      </c>
      <c r="I54" s="162"/>
      <c r="J54" s="162"/>
      <c r="K54" s="163" t="str">
        <f>VLOOKUP($A54,'[1]Contacts'!$A$2:$R$186,3,0)</f>
        <v>P.O. Drawer B</v>
      </c>
      <c r="L54" s="164" t="str">
        <f>VLOOKUP($A54,'[1]Contacts'!$A$2:$R$186,4,0)</f>
        <v>Hagerman</v>
      </c>
      <c r="M54" s="164" t="str">
        <f>VLOOKUP($A54,'[1]Contacts'!$A$2:$R$186,5,0)</f>
        <v>NM</v>
      </c>
      <c r="N54" s="165">
        <f>VLOOKUP($A54,'[1]Contacts'!$A$2:$R$186,6,0)</f>
        <v>88232</v>
      </c>
      <c r="O54" s="164" t="str">
        <f>VLOOKUP($A54,'[1]Contacts'!$A$2:$R$186,9,0)</f>
        <v>Mr.</v>
      </c>
      <c r="P54" s="166" t="str">
        <f>VLOOKUP($A54,'[1]Contacts'!$A$2:$R$186,10,0)</f>
        <v>Ricky</v>
      </c>
      <c r="Q54" s="166" t="str">
        <f>VLOOKUP($A54,'[1]Contacts'!$A$2:$R$186,11,0)</f>
        <v>Williams</v>
      </c>
      <c r="R54" s="164" t="str">
        <f>VLOOKUP($A54,'[1]Contacts'!$A$2:$R$186,12,0)</f>
        <v>Superintendent</v>
      </c>
      <c r="S54" s="164" t="str">
        <f>VLOOKUP($A54,'[1]Contacts'!$A$2:$R$186,15,0)</f>
        <v>Ms.</v>
      </c>
      <c r="T54" s="166" t="str">
        <f>VLOOKUP($A54,'[1]Contacts'!$A$2:$R$186,16,0)</f>
        <v>Cherryl</v>
      </c>
      <c r="U54" s="166" t="str">
        <f>VLOOKUP($A54,'[1]Contacts'!$A$2:$R$186,17,0)</f>
        <v>Andrews</v>
      </c>
      <c r="V54" s="166" t="str">
        <f>VLOOKUP($A54,'[1]Contacts'!$A$2:$R$186,18,0)</f>
        <v>Business Manager</v>
      </c>
      <c r="W54" s="167" t="s">
        <v>628</v>
      </c>
      <c r="X54" s="167" t="s">
        <v>629</v>
      </c>
    </row>
    <row r="55" spans="1:24" ht="12.75">
      <c r="A55" s="94" t="s">
        <v>109</v>
      </c>
      <c r="B55" s="172" t="s">
        <v>369</v>
      </c>
      <c r="C55" s="180">
        <v>66511.23</v>
      </c>
      <c r="D55" s="169">
        <v>1108866</v>
      </c>
      <c r="E55" s="169">
        <v>1175377.23</v>
      </c>
      <c r="F55" s="170">
        <v>1008002</v>
      </c>
      <c r="G55" s="171">
        <f t="shared" si="0"/>
        <v>167375.22999999998</v>
      </c>
      <c r="H55" s="161">
        <f t="shared" si="1"/>
        <v>0</v>
      </c>
      <c r="I55" s="162"/>
      <c r="J55" s="162"/>
      <c r="K55" s="163" t="str">
        <f>VLOOKUP($A55,'[1]Contacts'!$A$2:$R$186,3,0)</f>
        <v>P.O. Box 790</v>
      </c>
      <c r="L55" s="164" t="str">
        <f>VLOOKUP($A55,'[1]Contacts'!$A$2:$R$186,4,0)</f>
        <v>Hatch</v>
      </c>
      <c r="M55" s="164" t="str">
        <f>VLOOKUP($A55,'[1]Contacts'!$A$2:$R$186,5,0)</f>
        <v>NM</v>
      </c>
      <c r="N55" s="165">
        <f>VLOOKUP($A55,'[1]Contacts'!$A$2:$R$186,6,0)</f>
        <v>87937</v>
      </c>
      <c r="O55" s="164" t="str">
        <f>VLOOKUP($A55,'[1]Contacts'!$A$2:$R$186,9,0)</f>
        <v>Ms.</v>
      </c>
      <c r="P55" s="166" t="str">
        <f>VLOOKUP($A55,'[1]Contacts'!$A$2:$R$186,10,0)</f>
        <v>Linda</v>
      </c>
      <c r="Q55" s="166" t="str">
        <f>VLOOKUP($A55,'[1]Contacts'!$A$2:$R$186,11,0)</f>
        <v>Hale</v>
      </c>
      <c r="R55" s="164" t="str">
        <f>VLOOKUP($A55,'[1]Contacts'!$A$2:$R$186,12,0)</f>
        <v>Superintendent</v>
      </c>
      <c r="S55" s="164" t="str">
        <f>VLOOKUP($A55,'[1]Contacts'!$A$2:$R$186,15,0)</f>
        <v>Ms.</v>
      </c>
      <c r="T55" s="166" t="str">
        <f>VLOOKUP($A55,'[1]Contacts'!$A$2:$R$186,16,0)</f>
        <v>Julie </v>
      </c>
      <c r="U55" s="166" t="str">
        <f>VLOOKUP($A55,'[1]Contacts'!$A$2:$R$186,17,0)</f>
        <v>Crespy</v>
      </c>
      <c r="V55" s="166" t="str">
        <f>VLOOKUP($A55,'[1]Contacts'!$A$2:$R$186,18,0)</f>
        <v>Business Manager</v>
      </c>
      <c r="W55" s="167" t="s">
        <v>630</v>
      </c>
      <c r="X55" s="167" t="s">
        <v>631</v>
      </c>
    </row>
    <row r="56" spans="1:24" ht="12.75">
      <c r="A56" s="94" t="s">
        <v>111</v>
      </c>
      <c r="B56" s="172" t="s">
        <v>370</v>
      </c>
      <c r="C56" s="180">
        <v>467497.79</v>
      </c>
      <c r="D56" s="169">
        <v>1831191</v>
      </c>
      <c r="E56" s="169">
        <v>2298688.79</v>
      </c>
      <c r="F56" s="170">
        <v>1728715</v>
      </c>
      <c r="G56" s="171">
        <f t="shared" si="0"/>
        <v>569973.79</v>
      </c>
      <c r="H56" s="161">
        <f t="shared" si="1"/>
        <v>0</v>
      </c>
      <c r="I56" s="162"/>
      <c r="J56" s="162"/>
      <c r="K56" s="163" t="str">
        <f>VLOOKUP($A56,'[1]Contacts'!$A$2:$R$186,3,0)</f>
        <v>P.O. Box 1030</v>
      </c>
      <c r="L56" s="164" t="str">
        <f>VLOOKUP($A56,'[1]Contacts'!$A$2:$R$186,4,0)</f>
        <v>Hobbs</v>
      </c>
      <c r="M56" s="164" t="str">
        <f>VLOOKUP($A56,'[1]Contacts'!$A$2:$R$186,5,0)</f>
        <v>NM</v>
      </c>
      <c r="N56" s="165">
        <f>VLOOKUP($A56,'[1]Contacts'!$A$2:$R$186,6,0)</f>
        <v>88241</v>
      </c>
      <c r="O56" s="164" t="str">
        <f>VLOOKUP($A56,'[1]Contacts'!$A$2:$R$186,9,0)</f>
        <v>Mr.</v>
      </c>
      <c r="P56" s="166" t="str">
        <f>VLOOKUP($A56,'[1]Contacts'!$A$2:$R$186,10,0)</f>
        <v>T. J.</v>
      </c>
      <c r="Q56" s="166" t="str">
        <f>VLOOKUP($A56,'[1]Contacts'!$A$2:$R$186,11,0)</f>
        <v>Parks</v>
      </c>
      <c r="R56" s="164" t="str">
        <f>VLOOKUP($A56,'[1]Contacts'!$A$2:$R$186,12,0)</f>
        <v>Superintendent</v>
      </c>
      <c r="S56" s="164" t="str">
        <f>VLOOKUP($A56,'[1]Contacts'!$A$2:$R$186,15,0)</f>
        <v>Ms.</v>
      </c>
      <c r="T56" s="166" t="str">
        <f>VLOOKUP($A56,'[1]Contacts'!$A$2:$R$186,16,0)</f>
        <v>Kerri</v>
      </c>
      <c r="U56" s="166" t="str">
        <f>VLOOKUP($A56,'[1]Contacts'!$A$2:$R$186,17,0)</f>
        <v>Gray</v>
      </c>
      <c r="V56" s="166" t="str">
        <f>VLOOKUP($A56,'[1]Contacts'!$A$2:$R$186,18,0)</f>
        <v>Finance Director/Business Manager</v>
      </c>
      <c r="W56" s="167" t="s">
        <v>632</v>
      </c>
      <c r="X56" s="167" t="s">
        <v>633</v>
      </c>
    </row>
    <row r="57" spans="1:24" ht="12.75">
      <c r="A57" s="173" t="s">
        <v>113</v>
      </c>
      <c r="B57" s="174" t="s">
        <v>371</v>
      </c>
      <c r="C57" s="175">
        <v>13886.89</v>
      </c>
      <c r="D57" s="176">
        <v>80885</v>
      </c>
      <c r="E57" s="176">
        <v>80885</v>
      </c>
      <c r="F57" s="177">
        <v>77162</v>
      </c>
      <c r="G57" s="178">
        <f t="shared" si="0"/>
        <v>3723</v>
      </c>
      <c r="H57" s="179">
        <f t="shared" si="1"/>
        <v>13886.89</v>
      </c>
      <c r="I57" s="179">
        <f>C57+D57</f>
        <v>94771.89</v>
      </c>
      <c r="J57" s="179">
        <f>I57-F57</f>
        <v>17609.89</v>
      </c>
      <c r="K57" s="163" t="str">
        <f>VLOOKUP($A57,'[1]Contacts'!$A$2:$R$186,3,0)</f>
        <v>P.O. Box 55</v>
      </c>
      <c r="L57" s="164" t="str">
        <f>VLOOKUP($A57,'[1]Contacts'!$A$2:$R$186,4,0)</f>
        <v>Hondo</v>
      </c>
      <c r="M57" s="164" t="str">
        <f>VLOOKUP($A57,'[1]Contacts'!$A$2:$R$186,5,0)</f>
        <v>NM</v>
      </c>
      <c r="N57" s="165">
        <f>VLOOKUP($A57,'[1]Contacts'!$A$2:$R$186,6,0)</f>
        <v>88336</v>
      </c>
      <c r="O57" s="164" t="str">
        <f>VLOOKUP($A57,'[1]Contacts'!$A$2:$R$186,9,0)</f>
        <v>Ms.</v>
      </c>
      <c r="P57" s="166" t="str">
        <f>VLOOKUP($A57,'[1]Contacts'!$A$2:$R$186,10,0)</f>
        <v>Andrea</v>
      </c>
      <c r="Q57" s="166" t="str">
        <f>VLOOKUP($A57,'[1]Contacts'!$A$2:$R$186,11,0)</f>
        <v>Nieto</v>
      </c>
      <c r="R57" s="164" t="str">
        <f>VLOOKUP($A57,'[1]Contacts'!$A$2:$R$186,12,0)</f>
        <v>Superintendent</v>
      </c>
      <c r="S57" s="164" t="str">
        <f>VLOOKUP($A57,'[1]Contacts'!$A$2:$R$186,15,0)</f>
        <v>Ms.</v>
      </c>
      <c r="T57" s="166" t="str">
        <f>VLOOKUP($A57,'[1]Contacts'!$A$2:$R$186,16,0)</f>
        <v>Mary</v>
      </c>
      <c r="U57" s="166" t="str">
        <f>VLOOKUP($A57,'[1]Contacts'!$A$2:$R$186,17,0)</f>
        <v>Prudencio</v>
      </c>
      <c r="V57" s="166" t="str">
        <f>VLOOKUP($A57,'[1]Contacts'!$A$2:$R$186,18,0)</f>
        <v>Business Manager</v>
      </c>
      <c r="W57" s="167" t="s">
        <v>634</v>
      </c>
      <c r="X57" s="167" t="s">
        <v>635</v>
      </c>
    </row>
    <row r="58" spans="1:24" ht="12.75">
      <c r="A58" s="93" t="s">
        <v>826</v>
      </c>
      <c r="B58" s="172" t="s">
        <v>372</v>
      </c>
      <c r="C58" s="180">
        <v>30000</v>
      </c>
      <c r="D58" s="169">
        <v>175181</v>
      </c>
      <c r="E58" s="169">
        <v>205181</v>
      </c>
      <c r="F58" s="170">
        <v>160183</v>
      </c>
      <c r="G58" s="171">
        <f t="shared" si="0"/>
        <v>44998</v>
      </c>
      <c r="H58" s="161">
        <f t="shared" si="1"/>
        <v>0</v>
      </c>
      <c r="I58" s="162"/>
      <c r="J58" s="162"/>
      <c r="K58" s="163" t="str">
        <f>VLOOKUP($A58,'[1]Contacts'!$A$2:$R$186,3,0)</f>
        <v>3021 Todos Santos NW</v>
      </c>
      <c r="L58" s="164" t="str">
        <f>VLOOKUP($A58,'[1]Contacts'!$A$2:$R$186,4,0)</f>
        <v>Albuquerque</v>
      </c>
      <c r="M58" s="164" t="str">
        <f>VLOOKUP($A58,'[1]Contacts'!$A$2:$R$186,5,0)</f>
        <v>NM</v>
      </c>
      <c r="N58" s="165">
        <f>VLOOKUP($A58,'[1]Contacts'!$A$2:$R$186,6,0)</f>
        <v>87120</v>
      </c>
      <c r="O58" s="164" t="str">
        <f>VLOOKUP($A58,'[1]Contacts'!$A$2:$R$186,9,0)</f>
        <v>Ms.</v>
      </c>
      <c r="P58" s="166" t="str">
        <f>VLOOKUP($A58,'[1]Contacts'!$A$2:$R$186,10,0)</f>
        <v>Amie</v>
      </c>
      <c r="Q58" s="166" t="str">
        <f>VLOOKUP($A58,'[1]Contacts'!$A$2:$R$186,11,0)</f>
        <v>Duran</v>
      </c>
      <c r="R58" s="164" t="str">
        <f>VLOOKUP($A58,'[1]Contacts'!$A$2:$R$186,12,0)</f>
        <v>Director</v>
      </c>
      <c r="S58" s="164" t="str">
        <f>VLOOKUP($A58,'[1]Contacts'!$A$2:$R$186,15,0)</f>
        <v>Ms.</v>
      </c>
      <c r="T58" s="166" t="str">
        <f>VLOOKUP($A58,'[1]Contacts'!$A$2:$R$186,16,0)</f>
        <v>Diana</v>
      </c>
      <c r="U58" s="166" t="str">
        <f>VLOOKUP($A58,'[1]Contacts'!$A$2:$R$186,17,0)</f>
        <v>Cordova</v>
      </c>
      <c r="V58" s="166" t="str">
        <f>VLOOKUP($A58,'[1]Contacts'!$A$2:$R$186,18,0)</f>
        <v>Business Manager</v>
      </c>
      <c r="W58" s="167" t="s">
        <v>636</v>
      </c>
      <c r="X58" s="167" t="s">
        <v>637</v>
      </c>
    </row>
    <row r="59" spans="1:24" ht="12.75">
      <c r="A59" s="94" t="s">
        <v>117</v>
      </c>
      <c r="B59" s="172" t="s">
        <v>638</v>
      </c>
      <c r="C59" s="180">
        <v>0</v>
      </c>
      <c r="D59" s="169">
        <v>1298</v>
      </c>
      <c r="E59" s="169">
        <v>1298</v>
      </c>
      <c r="F59" s="170">
        <v>1341</v>
      </c>
      <c r="G59" s="171">
        <f t="shared" si="0"/>
        <v>-43</v>
      </c>
      <c r="H59" s="161">
        <f t="shared" si="1"/>
        <v>0</v>
      </c>
      <c r="I59" s="162"/>
      <c r="J59" s="162"/>
      <c r="K59" s="163" t="str">
        <f>VLOOKUP($A59,'[1]Contacts'!$A$2:$R$186,3,0)</f>
        <v>P.O. Box 673</v>
      </c>
      <c r="L59" s="164" t="str">
        <f>VLOOKUP($A59,'[1]Contacts'!$A$2:$R$186,4,0)</f>
        <v>House</v>
      </c>
      <c r="M59" s="164" t="str">
        <f>VLOOKUP($A59,'[1]Contacts'!$A$2:$R$186,5,0)</f>
        <v>NM</v>
      </c>
      <c r="N59" s="165">
        <f>VLOOKUP($A59,'[1]Contacts'!$A$2:$R$186,6,0)</f>
        <v>88121</v>
      </c>
      <c r="O59" s="164" t="str">
        <f>VLOOKUP($A59,'[1]Contacts'!$A$2:$R$186,9,0)</f>
        <v>Mr.</v>
      </c>
      <c r="P59" s="166" t="str">
        <f>VLOOKUP($A59,'[1]Contacts'!$A$2:$R$186,10,0)</f>
        <v>Lecil</v>
      </c>
      <c r="Q59" s="166" t="str">
        <f>VLOOKUP($A59,'[1]Contacts'!$A$2:$R$186,11,0)</f>
        <v>Richards</v>
      </c>
      <c r="R59" s="164" t="str">
        <f>VLOOKUP($A59,'[1]Contacts'!$A$2:$R$186,12,0)</f>
        <v>Superintendent</v>
      </c>
      <c r="S59" s="164" t="str">
        <f>VLOOKUP($A59,'[1]Contacts'!$A$2:$R$186,15,0)</f>
        <v>Ms.</v>
      </c>
      <c r="T59" s="166" t="str">
        <f>VLOOKUP($A59,'[1]Contacts'!$A$2:$R$186,16,0)</f>
        <v>Marsha</v>
      </c>
      <c r="U59" s="166" t="str">
        <f>VLOOKUP($A59,'[1]Contacts'!$A$2:$R$186,17,0)</f>
        <v>Stowe</v>
      </c>
      <c r="V59" s="166" t="str">
        <f>VLOOKUP($A59,'[1]Contacts'!$A$2:$R$186,18,0)</f>
        <v>Business Manager</v>
      </c>
      <c r="W59" s="167" t="s">
        <v>639</v>
      </c>
      <c r="X59" s="167" t="s">
        <v>640</v>
      </c>
    </row>
    <row r="60" spans="1:24" ht="12.75">
      <c r="A60" s="93" t="s">
        <v>827</v>
      </c>
      <c r="B60" s="172" t="s">
        <v>641</v>
      </c>
      <c r="C60" s="180">
        <v>4654.97</v>
      </c>
      <c r="D60" s="169">
        <v>31389</v>
      </c>
      <c r="E60" s="169">
        <v>36043.97</v>
      </c>
      <c r="F60" s="170">
        <v>28535</v>
      </c>
      <c r="G60" s="171">
        <f t="shared" si="0"/>
        <v>7508.970000000001</v>
      </c>
      <c r="H60" s="161">
        <f t="shared" si="1"/>
        <v>0</v>
      </c>
      <c r="I60" s="162"/>
      <c r="J60" s="162"/>
      <c r="K60" s="163" t="str">
        <f>VLOOKUP($A60,'[1]Contacts'!$A$2:$R$186,3,0)</f>
        <v>2660 Eastman Crossing, SE</v>
      </c>
      <c r="L60" s="164" t="str">
        <f>VLOOKUP($A60,'[1]Contacts'!$A$2:$R$186,4,0)</f>
        <v>Albuquerque</v>
      </c>
      <c r="M60" s="164" t="str">
        <f>VLOOKUP($A60,'[1]Contacts'!$A$2:$R$186,5,0)</f>
        <v>NM</v>
      </c>
      <c r="N60" s="165">
        <f>VLOOKUP($A60,'[1]Contacts'!$A$2:$R$186,6,0)</f>
        <v>87106</v>
      </c>
      <c r="O60" s="164" t="str">
        <f>VLOOKUP($A60,'[1]Contacts'!$A$2:$R$186,9,0)</f>
        <v>Dr.</v>
      </c>
      <c r="P60" s="166" t="str">
        <f>VLOOKUP($A60,'[1]Contacts'!$A$2:$R$186,10,0)</f>
        <v>Sean</v>
      </c>
      <c r="Q60" s="166" t="str">
        <f>VLOOKUP($A60,'[1]Contacts'!$A$2:$R$186,11,0)</f>
        <v>Joyce</v>
      </c>
      <c r="R60" s="164" t="str">
        <f>VLOOKUP($A60,'[1]Contacts'!$A$2:$R$186,12,0)</f>
        <v>Principal</v>
      </c>
      <c r="S60" s="164" t="str">
        <f>VLOOKUP($A60,'[1]Contacts'!$A$2:$R$186,15,0)</f>
        <v>Ms.</v>
      </c>
      <c r="T60" s="166" t="str">
        <f>VLOOKUP($A60,'[1]Contacts'!$A$2:$R$186,16,0)</f>
        <v>Diana</v>
      </c>
      <c r="U60" s="166" t="str">
        <f>VLOOKUP($A60,'[1]Contacts'!$A$2:$R$186,17,0)</f>
        <v>Cordova</v>
      </c>
      <c r="V60" s="166" t="str">
        <f>VLOOKUP($A60,'[1]Contacts'!$A$2:$R$186,18,0)</f>
        <v>Business Manager</v>
      </c>
      <c r="W60" s="167" t="s">
        <v>642</v>
      </c>
      <c r="X60" s="167" t="s">
        <v>643</v>
      </c>
    </row>
    <row r="61" spans="1:24" ht="12.75">
      <c r="A61" s="96" t="s">
        <v>828</v>
      </c>
      <c r="B61" s="172" t="s">
        <v>644</v>
      </c>
      <c r="C61" s="180">
        <v>23494</v>
      </c>
      <c r="D61" s="169">
        <v>23057</v>
      </c>
      <c r="E61" s="169">
        <v>46551</v>
      </c>
      <c r="F61" s="170">
        <v>0</v>
      </c>
      <c r="G61" s="171">
        <f t="shared" si="0"/>
        <v>46551</v>
      </c>
      <c r="H61" s="161">
        <f t="shared" si="1"/>
        <v>0</v>
      </c>
      <c r="I61" s="162"/>
      <c r="J61" s="162"/>
      <c r="K61" s="163" t="str">
        <f>VLOOKUP($A61,'[1]Contacts'!$A$2:$R$186,3,0)</f>
        <v>3900 Del Rey Blvd.</v>
      </c>
      <c r="L61" s="164" t="str">
        <f>VLOOKUP($A61,'[1]Contacts'!$A$2:$R$186,4,0)</f>
        <v>Las Cruces</v>
      </c>
      <c r="M61" s="164" t="str">
        <f>VLOOKUP($A61,'[1]Contacts'!$A$2:$R$186,5,0)</f>
        <v>NM</v>
      </c>
      <c r="N61" s="165">
        <f>VLOOKUP($A61,'[1]Contacts'!$A$2:$R$186,6,0)</f>
        <v>88012</v>
      </c>
      <c r="O61" s="164" t="str">
        <f>VLOOKUP($A61,'[1]Contacts'!$A$2:$R$186,9,0)</f>
        <v>Ms.</v>
      </c>
      <c r="P61" s="166" t="str">
        <f>VLOOKUP($A61,'[1]Contacts'!$A$2:$R$186,10,0)</f>
        <v>Cynthia</v>
      </c>
      <c r="Q61" s="166" t="str">
        <f>VLOOKUP($A61,'[1]Contacts'!$A$2:$R$186,11,0)</f>
        <v>Risner</v>
      </c>
      <c r="R61" s="164" t="str">
        <f>VLOOKUP($A61,'[1]Contacts'!$A$2:$R$186,12,0)</f>
        <v>Principal</v>
      </c>
      <c r="S61" s="164" t="str">
        <f>VLOOKUP($A61,'[1]Contacts'!$A$2:$R$186,15,0)</f>
        <v>Ms.</v>
      </c>
      <c r="T61" s="166" t="str">
        <f>VLOOKUP($A61,'[1]Contacts'!$A$2:$R$186,16,0)</f>
        <v>Juliette</v>
      </c>
      <c r="U61" s="166" t="str">
        <f>VLOOKUP($A61,'[1]Contacts'!$A$2:$R$186,17,0)</f>
        <v>Padilla</v>
      </c>
      <c r="V61" s="166" t="str">
        <f>VLOOKUP($A61,'[1]Contacts'!$A$2:$R$186,18,0)</f>
        <v>Business Manager</v>
      </c>
      <c r="W61" s="167" t="s">
        <v>645</v>
      </c>
      <c r="X61" s="167" t="s">
        <v>646</v>
      </c>
    </row>
    <row r="62" spans="1:24" ht="12.75">
      <c r="A62" s="94" t="s">
        <v>123</v>
      </c>
      <c r="B62" s="172" t="s">
        <v>647</v>
      </c>
      <c r="C62" s="180">
        <v>1385.97</v>
      </c>
      <c r="D62" s="169">
        <v>91419</v>
      </c>
      <c r="E62" s="169">
        <v>92804.97</v>
      </c>
      <c r="F62" s="170">
        <v>91461</v>
      </c>
      <c r="G62" s="171">
        <f t="shared" si="0"/>
        <v>1343.9700000000012</v>
      </c>
      <c r="H62" s="161">
        <f t="shared" si="1"/>
        <v>0</v>
      </c>
      <c r="I62" s="162"/>
      <c r="J62" s="162"/>
      <c r="K62" s="163" t="str">
        <f>VLOOKUP($A62,'[1]Contacts'!$A$2:$R$186,3,0)</f>
        <v>P.O. Box 1386</v>
      </c>
      <c r="L62" s="164" t="str">
        <f>VLOOKUP($A62,'[1]Contacts'!$A$2:$R$186,4,0)</f>
        <v>Jal</v>
      </c>
      <c r="M62" s="164" t="str">
        <f>VLOOKUP($A62,'[1]Contacts'!$A$2:$R$186,5,0)</f>
        <v>NM</v>
      </c>
      <c r="N62" s="165">
        <f>VLOOKUP($A62,'[1]Contacts'!$A$2:$R$186,6,0)</f>
        <v>88252</v>
      </c>
      <c r="O62" s="164" t="str">
        <f>VLOOKUP($A62,'[1]Contacts'!$A$2:$R$186,9,0)</f>
        <v>Mr.</v>
      </c>
      <c r="P62" s="166" t="str">
        <f>VLOOKUP($A62,'[1]Contacts'!$A$2:$R$186,10,0)</f>
        <v>Israel</v>
      </c>
      <c r="Q62" s="166" t="str">
        <f>VLOOKUP($A62,'[1]Contacts'!$A$2:$R$186,11,0)</f>
        <v>Carrera</v>
      </c>
      <c r="R62" s="164" t="str">
        <f>VLOOKUP($A62,'[1]Contacts'!$A$2:$R$186,12,0)</f>
        <v>Superintendent</v>
      </c>
      <c r="S62" s="164" t="str">
        <f>VLOOKUP($A62,'[1]Contacts'!$A$2:$R$186,15,0)</f>
        <v>Mr.</v>
      </c>
      <c r="T62" s="166" t="str">
        <f>VLOOKUP($A62,'[1]Contacts'!$A$2:$R$186,16,0)</f>
        <v>Byron</v>
      </c>
      <c r="U62" s="166" t="str">
        <f>VLOOKUP($A62,'[1]Contacts'!$A$2:$R$186,17,0)</f>
        <v>Manning</v>
      </c>
      <c r="V62" s="166" t="str">
        <f>VLOOKUP($A62,'[1]Contacts'!$A$2:$R$186,18,0)</f>
        <v>Business Manager</v>
      </c>
      <c r="W62" s="167" t="s">
        <v>648</v>
      </c>
      <c r="X62" s="167" t="s">
        <v>649</v>
      </c>
    </row>
    <row r="63" spans="1:24" ht="12.75">
      <c r="A63" s="94" t="s">
        <v>125</v>
      </c>
      <c r="B63" s="172" t="s">
        <v>377</v>
      </c>
      <c r="C63" s="180">
        <v>33046.66</v>
      </c>
      <c r="D63" s="169">
        <v>129515</v>
      </c>
      <c r="E63" s="169">
        <v>162561.66</v>
      </c>
      <c r="F63" s="170">
        <v>122754</v>
      </c>
      <c r="G63" s="171">
        <f t="shared" si="0"/>
        <v>39807.66</v>
      </c>
      <c r="H63" s="161">
        <f t="shared" si="1"/>
        <v>0</v>
      </c>
      <c r="I63" s="162"/>
      <c r="J63" s="162"/>
      <c r="K63" s="163" t="str">
        <f>VLOOKUP($A63,'[1]Contacts'!$A$2:$R$186,3,0)</f>
        <v>P.O. Box 230</v>
      </c>
      <c r="L63" s="164" t="str">
        <f>VLOOKUP($A63,'[1]Contacts'!$A$2:$R$186,4,0)</f>
        <v>Gallina</v>
      </c>
      <c r="M63" s="164" t="str">
        <f>VLOOKUP($A63,'[1]Contacts'!$A$2:$R$186,5,0)</f>
        <v>NM</v>
      </c>
      <c r="N63" s="165">
        <f>VLOOKUP($A63,'[1]Contacts'!$A$2:$R$186,6,0)</f>
        <v>87017</v>
      </c>
      <c r="O63" s="164" t="str">
        <f>VLOOKUP($A63,'[1]Contacts'!$A$2:$R$186,9,0)</f>
        <v>Dr.</v>
      </c>
      <c r="P63" s="166" t="str">
        <f>VLOOKUP($A63,'[1]Contacts'!$A$2:$R$186,10,0)</f>
        <v>Manuel</v>
      </c>
      <c r="Q63" s="166" t="str">
        <f>VLOOKUP($A63,'[1]Contacts'!$A$2:$R$186,11,0)</f>
        <v>Medrano</v>
      </c>
      <c r="R63" s="164" t="str">
        <f>VLOOKUP($A63,'[1]Contacts'!$A$2:$R$186,12,0)</f>
        <v>Superintendent</v>
      </c>
      <c r="S63" s="164" t="str">
        <f>VLOOKUP($A63,'[1]Contacts'!$A$2:$R$186,15,0)</f>
        <v>Ms.</v>
      </c>
      <c r="T63" s="166" t="str">
        <f>VLOOKUP($A63,'[1]Contacts'!$A$2:$R$186,16,0)</f>
        <v>Jodie</v>
      </c>
      <c r="U63" s="166" t="str">
        <f>VLOOKUP($A63,'[1]Contacts'!$A$2:$R$186,17,0)</f>
        <v>Maestas</v>
      </c>
      <c r="V63" s="166" t="str">
        <f>VLOOKUP($A63,'[1]Contacts'!$A$2:$R$186,18,0)</f>
        <v>Comptroller</v>
      </c>
      <c r="W63" s="167" t="s">
        <v>650</v>
      </c>
      <c r="X63" s="167" t="s">
        <v>651</v>
      </c>
    </row>
    <row r="64" spans="1:24" ht="12.75">
      <c r="A64" s="94" t="s">
        <v>127</v>
      </c>
      <c r="B64" s="172" t="s">
        <v>378</v>
      </c>
      <c r="C64" s="180">
        <v>45661.55</v>
      </c>
      <c r="D64" s="169">
        <v>126765</v>
      </c>
      <c r="E64" s="169">
        <v>172426.55</v>
      </c>
      <c r="F64" s="170">
        <v>123207</v>
      </c>
      <c r="G64" s="171">
        <f t="shared" si="0"/>
        <v>49219.54999999999</v>
      </c>
      <c r="H64" s="161">
        <f t="shared" si="1"/>
        <v>0</v>
      </c>
      <c r="I64" s="162"/>
      <c r="J64" s="162"/>
      <c r="K64" s="163" t="str">
        <f>VLOOKUP($A64,'[1]Contacts'!$A$2:$R$186,3,0)</f>
        <v>8501 Hwy 4</v>
      </c>
      <c r="L64" s="164" t="str">
        <f>VLOOKUP($A64,'[1]Contacts'!$A$2:$R$186,4,0)</f>
        <v>Jemez Pueblo</v>
      </c>
      <c r="M64" s="164" t="str">
        <f>VLOOKUP($A64,'[1]Contacts'!$A$2:$R$186,5,0)</f>
        <v>NM</v>
      </c>
      <c r="N64" s="165">
        <f>VLOOKUP($A64,'[1]Contacts'!$A$2:$R$186,6,0)</f>
        <v>87024</v>
      </c>
      <c r="O64" s="164" t="str">
        <f>VLOOKUP($A64,'[1]Contacts'!$A$2:$R$186,9,0)</f>
        <v>Mr.</v>
      </c>
      <c r="P64" s="166" t="str">
        <f>VLOOKUP($A64,'[1]Contacts'!$A$2:$R$186,10,0)</f>
        <v>Jerald E.</v>
      </c>
      <c r="Q64" s="166" t="str">
        <f>VLOOKUP($A64,'[1]Contacts'!$A$2:$R$186,11,0)</f>
        <v>Snider</v>
      </c>
      <c r="R64" s="164" t="str">
        <f>VLOOKUP($A64,'[1]Contacts'!$A$2:$R$186,12,0)</f>
        <v>Superintendent</v>
      </c>
      <c r="S64" s="164" t="str">
        <f>VLOOKUP($A64,'[1]Contacts'!$A$2:$R$186,15,0)</f>
        <v>Mr.</v>
      </c>
      <c r="T64" s="166" t="str">
        <f>VLOOKUP($A64,'[1]Contacts'!$A$2:$R$186,16,0)</f>
        <v>Jim</v>
      </c>
      <c r="U64" s="166" t="str">
        <f>VLOOKUP($A64,'[1]Contacts'!$A$2:$R$186,17,0)</f>
        <v>Mauzy</v>
      </c>
      <c r="V64" s="166" t="str">
        <f>VLOOKUP($A64,'[1]Contacts'!$A$2:$R$186,18,0)</f>
        <v>Business Manager</v>
      </c>
      <c r="W64" s="167" t="s">
        <v>652</v>
      </c>
      <c r="X64" s="167" t="s">
        <v>653</v>
      </c>
    </row>
    <row r="65" spans="1:24" ht="12.75">
      <c r="A65" s="97" t="s">
        <v>829</v>
      </c>
      <c r="B65" s="172" t="s">
        <v>654</v>
      </c>
      <c r="C65" s="180">
        <v>0</v>
      </c>
      <c r="D65" s="169">
        <v>14420</v>
      </c>
      <c r="E65" s="169">
        <v>14420</v>
      </c>
      <c r="F65" s="169">
        <v>0</v>
      </c>
      <c r="G65" s="171">
        <f t="shared" si="0"/>
        <v>14420</v>
      </c>
      <c r="H65" s="161">
        <f t="shared" si="1"/>
        <v>0</v>
      </c>
      <c r="I65" s="162"/>
      <c r="J65" s="162"/>
      <c r="K65" s="163" t="str">
        <f>VLOOKUP($A65,'[1]Contacts'!$A$2:$R$186,3,0)</f>
        <v>P.O. Box 552</v>
      </c>
      <c r="L65" s="164" t="str">
        <f>VLOOKUP($A65,'[1]Contacts'!$A$2:$R$186,4,0)</f>
        <v>Penasco</v>
      </c>
      <c r="M65" s="164" t="str">
        <f>VLOOKUP($A65,'[1]Contacts'!$A$2:$R$186,5,0)</f>
        <v>NM</v>
      </c>
      <c r="N65" s="165">
        <f>VLOOKUP($A65,'[1]Contacts'!$A$2:$R$186,6,0)</f>
        <v>87553</v>
      </c>
      <c r="O65" s="164" t="str">
        <f>VLOOKUP($A65,'[1]Contacts'!$A$2:$R$186,9,0)</f>
        <v>Mr.</v>
      </c>
      <c r="P65" s="166" t="str">
        <f>VLOOKUP($A65,'[1]Contacts'!$A$2:$R$186,10,0)</f>
        <v>Tony</v>
      </c>
      <c r="Q65" s="166" t="str">
        <f>VLOOKUP($A65,'[1]Contacts'!$A$2:$R$186,11,0)</f>
        <v>Archuleta</v>
      </c>
      <c r="R65" s="164" t="str">
        <f>VLOOKUP($A65,'[1]Contacts'!$A$2:$R$186,12,0)</f>
        <v>Director</v>
      </c>
      <c r="S65" s="164" t="str">
        <f>VLOOKUP($A65,'[1]Contacts'!$A$2:$R$186,15,0)</f>
        <v>Mr.</v>
      </c>
      <c r="T65" s="166" t="str">
        <f>VLOOKUP($A65,'[1]Contacts'!$A$2:$R$186,16,0)</f>
        <v>Edwin</v>
      </c>
      <c r="U65" s="166" t="str">
        <f>VLOOKUP($A65,'[1]Contacts'!$A$2:$R$186,17,0)</f>
        <v>Fernandez</v>
      </c>
      <c r="V65" s="166" t="str">
        <f>VLOOKUP($A65,'[1]Contacts'!$A$2:$R$186,18,0)</f>
        <v>Business Manager</v>
      </c>
      <c r="W65" s="167" t="s">
        <v>655</v>
      </c>
      <c r="X65" s="167" t="s">
        <v>656</v>
      </c>
    </row>
    <row r="66" spans="1:24" ht="12.75">
      <c r="A66" s="98" t="s">
        <v>830</v>
      </c>
      <c r="B66" s="172" t="s">
        <v>379</v>
      </c>
      <c r="C66" s="180">
        <v>5223.38</v>
      </c>
      <c r="D66" s="169">
        <v>131479</v>
      </c>
      <c r="E66" s="169">
        <v>136702.38</v>
      </c>
      <c r="F66" s="170">
        <v>119520</v>
      </c>
      <c r="G66" s="171">
        <f t="shared" si="0"/>
        <v>17182.380000000005</v>
      </c>
      <c r="H66" s="161">
        <f t="shared" si="1"/>
        <v>0</v>
      </c>
      <c r="I66" s="162"/>
      <c r="J66" s="162"/>
      <c r="K66" s="163" t="str">
        <f>VLOOKUP($A66,'[1]Contacts'!$A$2:$R$186,3,0)</f>
        <v>7500 La Morada, NW</v>
      </c>
      <c r="L66" s="164" t="str">
        <f>VLOOKUP($A66,'[1]Contacts'!$A$2:$R$186,4,0)</f>
        <v>Albuquerque</v>
      </c>
      <c r="M66" s="164" t="str">
        <f>VLOOKUP($A66,'[1]Contacts'!$A$2:$R$186,5,0)</f>
        <v>NM</v>
      </c>
      <c r="N66" s="165">
        <f>VLOOKUP($A66,'[1]Contacts'!$A$2:$R$186,6,0)</f>
        <v>87120</v>
      </c>
      <c r="O66" s="164" t="str">
        <f>VLOOKUP($A66,'[1]Contacts'!$A$2:$R$186,9,0)</f>
        <v>Dr.</v>
      </c>
      <c r="P66" s="166" t="str">
        <f>VLOOKUP($A66,'[1]Contacts'!$A$2:$R$186,10,0)</f>
        <v>Analee</v>
      </c>
      <c r="Q66" s="166" t="str">
        <f>VLOOKUP($A66,'[1]Contacts'!$A$2:$R$186,11,0)</f>
        <v>Maestas</v>
      </c>
      <c r="R66" s="164" t="str">
        <f>VLOOKUP($A66,'[1]Contacts'!$A$2:$R$186,12,0)</f>
        <v>Executive Director</v>
      </c>
      <c r="S66" s="164" t="str">
        <f>VLOOKUP($A66,'[1]Contacts'!$A$2:$R$186,15,0)</f>
        <v>Mr.</v>
      </c>
      <c r="T66" s="166" t="str">
        <f>VLOOKUP($A66,'[1]Contacts'!$A$2:$R$186,16,0)</f>
        <v>Stanley</v>
      </c>
      <c r="U66" s="166" t="str">
        <f>VLOOKUP($A66,'[1]Contacts'!$A$2:$R$186,17,0)</f>
        <v>Albrycht</v>
      </c>
      <c r="V66" s="166" t="str">
        <f>VLOOKUP($A66,'[1]Contacts'!$A$2:$R$186,18,0)</f>
        <v>Business Manager</v>
      </c>
      <c r="W66" s="167" t="s">
        <v>657</v>
      </c>
      <c r="X66" s="167" t="s">
        <v>658</v>
      </c>
    </row>
    <row r="67" spans="1:24" ht="12.75">
      <c r="A67" s="96" t="s">
        <v>831</v>
      </c>
      <c r="B67" s="172" t="s">
        <v>380</v>
      </c>
      <c r="C67" s="180">
        <v>8493.75</v>
      </c>
      <c r="D67" s="169">
        <v>26391</v>
      </c>
      <c r="E67" s="169">
        <v>34884.75</v>
      </c>
      <c r="F67" s="170">
        <v>26165</v>
      </c>
      <c r="G67" s="171">
        <f aca="true" t="shared" si="2" ref="G67:G130">+E67-F67</f>
        <v>8719.75</v>
      </c>
      <c r="H67" s="161">
        <f aca="true" t="shared" si="3" ref="H67:H130">C67+D67-E67</f>
        <v>0</v>
      </c>
      <c r="I67" s="162"/>
      <c r="J67" s="162"/>
      <c r="K67" s="163" t="str">
        <f>VLOOKUP($A67,'[1]Contacts'!$A$2:$R$186,3,0)</f>
        <v>1718 Yale Boulevard, SE</v>
      </c>
      <c r="L67" s="164" t="str">
        <f>VLOOKUP($A67,'[1]Contacts'!$A$2:$R$186,4,0)</f>
        <v>Albuquerque</v>
      </c>
      <c r="M67" s="164" t="str">
        <f>VLOOKUP($A67,'[1]Contacts'!$A$2:$R$186,5,0)</f>
        <v>NM</v>
      </c>
      <c r="N67" s="165">
        <f>VLOOKUP($A67,'[1]Contacts'!$A$2:$R$186,6,0)</f>
        <v>87106</v>
      </c>
      <c r="O67" s="164" t="str">
        <f>VLOOKUP($A67,'[1]Contacts'!$A$2:$R$186,9,0)</f>
        <v>Ms.</v>
      </c>
      <c r="P67" s="166" t="str">
        <f>VLOOKUP($A67,'[1]Contacts'!$A$2:$R$186,10,0)</f>
        <v>Justina</v>
      </c>
      <c r="Q67" s="166" t="str">
        <f>VLOOKUP($A67,'[1]Contacts'!$A$2:$R$186,11,0)</f>
        <v>Montoya</v>
      </c>
      <c r="R67" s="164" t="str">
        <f>VLOOKUP($A67,'[1]Contacts'!$A$2:$R$186,12,0)</f>
        <v>Principal</v>
      </c>
      <c r="S67" s="164" t="str">
        <f>VLOOKUP($A67,'[1]Contacts'!$A$2:$R$186,15,0)</f>
        <v>Ms.</v>
      </c>
      <c r="T67" s="166" t="str">
        <f>VLOOKUP($A67,'[1]Contacts'!$A$2:$R$186,16,0)</f>
        <v>Justine</v>
      </c>
      <c r="U67" s="166" t="str">
        <f>VLOOKUP($A67,'[1]Contacts'!$A$2:$R$186,17,0)</f>
        <v>Roybal</v>
      </c>
      <c r="V67" s="166" t="str">
        <f>VLOOKUP($A67,'[1]Contacts'!$A$2:$R$186,18,0)</f>
        <v>Business Manager</v>
      </c>
      <c r="W67" s="167" t="s">
        <v>659</v>
      </c>
      <c r="X67" s="167" t="s">
        <v>567</v>
      </c>
    </row>
    <row r="68" spans="1:24" ht="24.75">
      <c r="A68" s="96" t="s">
        <v>832</v>
      </c>
      <c r="B68" s="172" t="s">
        <v>660</v>
      </c>
      <c r="C68" s="180">
        <v>0</v>
      </c>
      <c r="D68" s="169">
        <v>21692</v>
      </c>
      <c r="E68" s="169">
        <v>21692</v>
      </c>
      <c r="F68" s="169">
        <v>0</v>
      </c>
      <c r="G68" s="171">
        <f t="shared" si="2"/>
        <v>21692</v>
      </c>
      <c r="H68" s="161">
        <f t="shared" si="3"/>
        <v>0</v>
      </c>
      <c r="I68" s="162"/>
      <c r="J68" s="162"/>
      <c r="K68" s="163" t="str">
        <f>VLOOKUP($A68,'[1]Contacts'!$A$2:$R$186,3,0)</f>
        <v>P.O. Box 1399</v>
      </c>
      <c r="L68" s="164" t="str">
        <f>VLOOKUP($A68,'[1]Contacts'!$A$2:$R$186,4,0)</f>
        <v>Espanola</v>
      </c>
      <c r="M68" s="164" t="str">
        <f>VLOOKUP($A68,'[1]Contacts'!$A$2:$R$186,5,0)</f>
        <v>NM</v>
      </c>
      <c r="N68" s="165">
        <f>VLOOKUP($A68,'[1]Contacts'!$A$2:$R$186,6,0)</f>
        <v>87532</v>
      </c>
      <c r="O68" s="164" t="str">
        <f>VLOOKUP($A68,'[1]Contacts'!$A$2:$R$186,9,0)</f>
        <v>Mr.</v>
      </c>
      <c r="P68" s="166" t="str">
        <f>VLOOKUP($A68,'[1]Contacts'!$A$2:$R$186,10,0)</f>
        <v>Ed</v>
      </c>
      <c r="Q68" s="166" t="str">
        <f>VLOOKUP($A68,'[1]Contacts'!$A$2:$R$186,11,0)</f>
        <v>Woodd</v>
      </c>
      <c r="R68" s="164" t="str">
        <f>VLOOKUP($A68,'[1]Contacts'!$A$2:$R$186,12,0)</f>
        <v>Head Administrator</v>
      </c>
      <c r="S68" s="164" t="str">
        <f>VLOOKUP($A68,'[1]Contacts'!$A$2:$R$186,15,0)</f>
        <v>Ms.</v>
      </c>
      <c r="T68" s="166" t="str">
        <f>VLOOKUP($A68,'[1]Contacts'!$A$2:$R$186,16,0)</f>
        <v>Deanna</v>
      </c>
      <c r="U68" s="166" t="str">
        <f>VLOOKUP($A68,'[1]Contacts'!$A$2:$R$186,17,0)</f>
        <v>Gomez</v>
      </c>
      <c r="V68" s="166" t="str">
        <f>VLOOKUP($A68,'[1]Contacts'!$A$2:$R$186,18,0)</f>
        <v>Business Manager</v>
      </c>
      <c r="W68" s="167" t="s">
        <v>661</v>
      </c>
      <c r="X68" s="167" t="s">
        <v>662</v>
      </c>
    </row>
    <row r="69" spans="1:24" ht="12.75">
      <c r="A69" s="94" t="s">
        <v>135</v>
      </c>
      <c r="B69" s="172" t="s">
        <v>381</v>
      </c>
      <c r="C69" s="180">
        <v>411.15</v>
      </c>
      <c r="D69" s="169">
        <v>37191</v>
      </c>
      <c r="E69" s="169">
        <v>37602.15</v>
      </c>
      <c r="F69" s="170">
        <v>37462</v>
      </c>
      <c r="G69" s="171">
        <f t="shared" si="2"/>
        <v>140.15000000000146</v>
      </c>
      <c r="H69" s="161">
        <f t="shared" si="3"/>
        <v>0</v>
      </c>
      <c r="I69" s="162"/>
      <c r="J69" s="162"/>
      <c r="K69" s="163" t="str">
        <f>VLOOKUP($A69,'[1]Contacts'!$A$2:$R$186,3,0)</f>
        <v>P.O. Box 98</v>
      </c>
      <c r="L69" s="164" t="str">
        <f>VLOOKUP($A69,'[1]Contacts'!$A$2:$R$186,4,0)</f>
        <v>Lake Arthur</v>
      </c>
      <c r="M69" s="164" t="str">
        <f>VLOOKUP($A69,'[1]Contacts'!$A$2:$R$186,5,0)</f>
        <v>NM</v>
      </c>
      <c r="N69" s="165">
        <f>VLOOKUP($A69,'[1]Contacts'!$A$2:$R$186,6,0)</f>
        <v>88253</v>
      </c>
      <c r="O69" s="164" t="str">
        <f>VLOOKUP($A69,'[1]Contacts'!$A$2:$R$186,9,0)</f>
        <v>Mr.</v>
      </c>
      <c r="P69" s="166" t="str">
        <f>VLOOKUP($A69,'[1]Contacts'!$A$2:$R$186,10,0)</f>
        <v>Michael</v>
      </c>
      <c r="Q69" s="166" t="str">
        <f>VLOOKUP($A69,'[1]Contacts'!$A$2:$R$186,11,0)</f>
        <v>Grossman</v>
      </c>
      <c r="R69" s="164" t="str">
        <f>VLOOKUP($A69,'[1]Contacts'!$A$2:$R$186,12,0)</f>
        <v>Superintendent</v>
      </c>
      <c r="S69" s="164" t="str">
        <f>VLOOKUP($A69,'[1]Contacts'!$A$2:$R$186,15,0)</f>
        <v>Ms.</v>
      </c>
      <c r="T69" s="166" t="str">
        <f>VLOOKUP($A69,'[1]Contacts'!$A$2:$R$186,16,0)</f>
        <v>Dee Dee</v>
      </c>
      <c r="U69" s="166" t="str">
        <f>VLOOKUP($A69,'[1]Contacts'!$A$2:$R$186,17,0)</f>
        <v>Dalton</v>
      </c>
      <c r="V69" s="166" t="str">
        <f>VLOOKUP($A69,'[1]Contacts'!$A$2:$R$186,18,0)</f>
        <v>Business Manager</v>
      </c>
      <c r="W69" s="167" t="s">
        <v>561</v>
      </c>
      <c r="X69" s="167" t="s">
        <v>663</v>
      </c>
    </row>
    <row r="70" spans="1:24" ht="12.75">
      <c r="A70" s="94" t="s">
        <v>137</v>
      </c>
      <c r="B70" s="172" t="s">
        <v>382</v>
      </c>
      <c r="C70" s="180">
        <v>892678.9</v>
      </c>
      <c r="D70" s="169">
        <v>7561874</v>
      </c>
      <c r="E70" s="169">
        <v>8454552.9</v>
      </c>
      <c r="F70" s="170">
        <v>7041103</v>
      </c>
      <c r="G70" s="171">
        <f t="shared" si="2"/>
        <v>1413449.9000000004</v>
      </c>
      <c r="H70" s="161">
        <f t="shared" si="3"/>
        <v>0</v>
      </c>
      <c r="I70" s="162"/>
      <c r="J70" s="162"/>
      <c r="K70" s="163" t="str">
        <f>VLOOKUP($A70,'[1]Contacts'!$A$2:$R$186,3,0)</f>
        <v>505 S. Main, Suite 249</v>
      </c>
      <c r="L70" s="164" t="str">
        <f>VLOOKUP($A70,'[1]Contacts'!$A$2:$R$186,4,0)</f>
        <v>Las Cruces</v>
      </c>
      <c r="M70" s="164" t="str">
        <f>VLOOKUP($A70,'[1]Contacts'!$A$2:$R$186,5,0)</f>
        <v>NM</v>
      </c>
      <c r="N70" s="165">
        <f>VLOOKUP($A70,'[1]Contacts'!$A$2:$R$186,6,0)</f>
        <v>88001</v>
      </c>
      <c r="O70" s="164" t="str">
        <f>VLOOKUP($A70,'[1]Contacts'!$A$2:$R$186,9,0)</f>
        <v>Mr.</v>
      </c>
      <c r="P70" s="166" t="str">
        <f>VLOOKUP($A70,'[1]Contacts'!$A$2:$R$186,10,0)</f>
        <v>Stan</v>
      </c>
      <c r="Q70" s="166" t="str">
        <f>VLOOKUP($A70,'[1]Contacts'!$A$2:$R$186,11,0)</f>
        <v>Rounds</v>
      </c>
      <c r="R70" s="164" t="str">
        <f>VLOOKUP($A70,'[1]Contacts'!$A$2:$R$186,12,0)</f>
        <v>Superintendent</v>
      </c>
      <c r="S70" s="164" t="str">
        <f>VLOOKUP($A70,'[1]Contacts'!$A$2:$R$186,15,0)</f>
        <v>Mr.</v>
      </c>
      <c r="T70" s="166" t="str">
        <f>VLOOKUP($A70,'[1]Contacts'!$A$2:$R$186,16,0)</f>
        <v>Terry</v>
      </c>
      <c r="U70" s="166" t="str">
        <f>VLOOKUP($A70,'[1]Contacts'!$A$2:$R$186,17,0)</f>
        <v>Dean</v>
      </c>
      <c r="V70" s="166" t="str">
        <f>VLOOKUP($A70,'[1]Contacts'!$A$2:$R$186,18,0)</f>
        <v>Finance Director</v>
      </c>
      <c r="W70" s="167" t="s">
        <v>664</v>
      </c>
      <c r="X70" s="167" t="s">
        <v>526</v>
      </c>
    </row>
    <row r="71" spans="1:24" ht="12.75">
      <c r="A71" s="94" t="s">
        <v>139</v>
      </c>
      <c r="B71" s="172" t="s">
        <v>383</v>
      </c>
      <c r="C71" s="180">
        <v>60815.12</v>
      </c>
      <c r="D71" s="169">
        <v>758481</v>
      </c>
      <c r="E71" s="169">
        <v>819296.12</v>
      </c>
      <c r="F71" s="170">
        <v>689488</v>
      </c>
      <c r="G71" s="171">
        <f t="shared" si="2"/>
        <v>129808.12</v>
      </c>
      <c r="H71" s="161">
        <f t="shared" si="3"/>
        <v>0</v>
      </c>
      <c r="I71" s="162"/>
      <c r="J71" s="162"/>
      <c r="K71" s="163" t="str">
        <f>VLOOKUP($A71,'[1]Contacts'!$A$2:$R$186,3,0)</f>
        <v>901 Douglas Avenue</v>
      </c>
      <c r="L71" s="164" t="str">
        <f>VLOOKUP($A71,'[1]Contacts'!$A$2:$R$186,4,0)</f>
        <v>Las Vegas</v>
      </c>
      <c r="M71" s="164" t="str">
        <f>VLOOKUP($A71,'[1]Contacts'!$A$2:$R$186,5,0)</f>
        <v>NM</v>
      </c>
      <c r="N71" s="165">
        <f>VLOOKUP($A71,'[1]Contacts'!$A$2:$R$186,6,0)</f>
        <v>87701</v>
      </c>
      <c r="O71" s="164" t="str">
        <f>VLOOKUP($A71,'[1]Contacts'!$A$2:$R$186,9,0)</f>
        <v>Ms.</v>
      </c>
      <c r="P71" s="166" t="str">
        <f>VLOOKUP($A71,'[1]Contacts'!$A$2:$R$186,10,0)</f>
        <v>Sheryl</v>
      </c>
      <c r="Q71" s="166" t="str">
        <f>VLOOKUP($A71,'[1]Contacts'!$A$2:$R$186,11,0)</f>
        <v>McNellis Martinez</v>
      </c>
      <c r="R71" s="164" t="str">
        <f>VLOOKUP($A71,'[1]Contacts'!$A$2:$R$186,12,0)</f>
        <v>Superintendent</v>
      </c>
      <c r="S71" s="164" t="str">
        <f>VLOOKUP($A71,'[1]Contacts'!$A$2:$R$186,15,0)</f>
        <v>Ms.</v>
      </c>
      <c r="T71" s="166" t="str">
        <f>VLOOKUP($A71,'[1]Contacts'!$A$2:$R$186,16,0)</f>
        <v>Mari </v>
      </c>
      <c r="U71" s="166" t="str">
        <f>VLOOKUP($A71,'[1]Contacts'!$A$2:$R$186,17,0)</f>
        <v>Hillis</v>
      </c>
      <c r="V71" s="166" t="str">
        <f>VLOOKUP($A71,'[1]Contacts'!$A$2:$R$186,18,0)</f>
        <v>Business Manager</v>
      </c>
      <c r="W71" s="167" t="s">
        <v>665</v>
      </c>
      <c r="X71" s="167" t="s">
        <v>666</v>
      </c>
    </row>
    <row r="72" spans="1:24" ht="12.75">
      <c r="A72" s="93" t="s">
        <v>833</v>
      </c>
      <c r="B72" s="172" t="s">
        <v>384</v>
      </c>
      <c r="C72" s="180">
        <v>22458.67</v>
      </c>
      <c r="D72" s="169">
        <v>23249</v>
      </c>
      <c r="E72" s="169">
        <v>45707.67</v>
      </c>
      <c r="F72" s="169">
        <v>0</v>
      </c>
      <c r="G72" s="171">
        <f t="shared" si="2"/>
        <v>45707.67</v>
      </c>
      <c r="H72" s="161">
        <f t="shared" si="3"/>
        <v>0</v>
      </c>
      <c r="I72" s="162"/>
      <c r="J72" s="162"/>
      <c r="K72" s="163" t="str">
        <f>VLOOKUP($A72,'[1]Contacts'!$A$2:$R$186,3,0)</f>
        <v>5555 McLeod, NE</v>
      </c>
      <c r="L72" s="164" t="str">
        <f>VLOOKUP($A72,'[1]Contacts'!$A$2:$R$186,4,0)</f>
        <v>Albuquerque</v>
      </c>
      <c r="M72" s="164" t="str">
        <f>VLOOKUP($A72,'[1]Contacts'!$A$2:$R$186,5,0)</f>
        <v>NM</v>
      </c>
      <c r="N72" s="165">
        <f>VLOOKUP($A72,'[1]Contacts'!$A$2:$R$186,6,0)</f>
        <v>87109</v>
      </c>
      <c r="O72" s="164" t="str">
        <f>VLOOKUP($A72,'[1]Contacts'!$A$2:$R$186,9,0)</f>
        <v>Ms.</v>
      </c>
      <c r="P72" s="166" t="str">
        <f>VLOOKUP($A72,'[1]Contacts'!$A$2:$R$186,10,0)</f>
        <v>Viola</v>
      </c>
      <c r="Q72" s="166" t="str">
        <f>VLOOKUP($A72,'[1]Contacts'!$A$2:$R$186,11,0)</f>
        <v>Martinez</v>
      </c>
      <c r="R72" s="164" t="str">
        <f>VLOOKUP($A72,'[1]Contacts'!$A$2:$R$186,12,0)</f>
        <v>Principal</v>
      </c>
      <c r="S72" s="164" t="str">
        <f>VLOOKUP($A72,'[1]Contacts'!$A$2:$R$186,15,0)</f>
        <v>Mr. </v>
      </c>
      <c r="T72" s="166" t="str">
        <f>VLOOKUP($A72,'[1]Contacts'!$A$2:$R$186,16,0)</f>
        <v>Gilbert</v>
      </c>
      <c r="U72" s="166" t="str">
        <f>VLOOKUP($A72,'[1]Contacts'!$A$2:$R$186,17,0)</f>
        <v>Mondragon</v>
      </c>
      <c r="V72" s="166" t="str">
        <f>VLOOKUP($A72,'[1]Contacts'!$A$2:$R$186,18,0)</f>
        <v>Business Manager</v>
      </c>
      <c r="W72" s="167"/>
      <c r="X72" s="167"/>
    </row>
    <row r="73" spans="1:24" ht="12.75">
      <c r="A73" s="94" t="s">
        <v>141</v>
      </c>
      <c r="B73" s="172" t="s">
        <v>385</v>
      </c>
      <c r="C73" s="180">
        <v>1370.82</v>
      </c>
      <c r="D73" s="169">
        <v>31837</v>
      </c>
      <c r="E73" s="169">
        <v>33207.82</v>
      </c>
      <c r="F73" s="170">
        <v>31852</v>
      </c>
      <c r="G73" s="171">
        <f t="shared" si="2"/>
        <v>1355.8199999999997</v>
      </c>
      <c r="H73" s="161">
        <f t="shared" si="3"/>
        <v>0</v>
      </c>
      <c r="I73" s="162"/>
      <c r="J73" s="162"/>
      <c r="K73" s="163" t="str">
        <f>VLOOKUP($A73,'[1]Contacts'!$A$2:$R$186,3,0)</f>
        <v>P.O. Box 67</v>
      </c>
      <c r="L73" s="164" t="str">
        <f>VLOOKUP($A73,'[1]Contacts'!$A$2:$R$186,4,0)</f>
        <v>Logan</v>
      </c>
      <c r="M73" s="164" t="str">
        <f>VLOOKUP($A73,'[1]Contacts'!$A$2:$R$186,5,0)</f>
        <v>NM</v>
      </c>
      <c r="N73" s="165">
        <f>VLOOKUP($A73,'[1]Contacts'!$A$2:$R$186,6,0)</f>
        <v>88426</v>
      </c>
      <c r="O73" s="164" t="str">
        <f>VLOOKUP($A73,'[1]Contacts'!$A$2:$R$186,9,0)</f>
        <v>Mr.</v>
      </c>
      <c r="P73" s="166" t="str">
        <f>VLOOKUP($A73,'[1]Contacts'!$A$2:$R$186,10,0)</f>
        <v>Dennis</v>
      </c>
      <c r="Q73" s="166" t="str">
        <f>VLOOKUP($A73,'[1]Contacts'!$A$2:$R$186,11,0)</f>
        <v>Roch</v>
      </c>
      <c r="R73" s="164" t="str">
        <f>VLOOKUP($A73,'[1]Contacts'!$A$2:$R$186,12,0)</f>
        <v>Superintendent</v>
      </c>
      <c r="S73" s="164" t="str">
        <f>VLOOKUP($A73,'[1]Contacts'!$A$2:$R$186,15,0)</f>
        <v>Ms.</v>
      </c>
      <c r="T73" s="166" t="str">
        <f>VLOOKUP($A73,'[1]Contacts'!$A$2:$R$186,16,0)</f>
        <v>Pat</v>
      </c>
      <c r="U73" s="166" t="str">
        <f>VLOOKUP($A73,'[1]Contacts'!$A$2:$R$186,17,0)</f>
        <v>Copeland</v>
      </c>
      <c r="V73" s="166" t="str">
        <f>VLOOKUP($A73,'[1]Contacts'!$A$2:$R$186,18,0)</f>
        <v>Business Manager</v>
      </c>
      <c r="W73" s="167" t="s">
        <v>667</v>
      </c>
      <c r="X73" s="167" t="s">
        <v>668</v>
      </c>
    </row>
    <row r="74" spans="1:24" ht="12.75">
      <c r="A74" s="94" t="s">
        <v>143</v>
      </c>
      <c r="B74" s="172" t="s">
        <v>386</v>
      </c>
      <c r="C74" s="180">
        <v>101125.94</v>
      </c>
      <c r="D74" s="169">
        <v>309120</v>
      </c>
      <c r="E74" s="169">
        <v>410245.94</v>
      </c>
      <c r="F74" s="170">
        <v>292984</v>
      </c>
      <c r="G74" s="171">
        <f t="shared" si="2"/>
        <v>117261.94</v>
      </c>
      <c r="H74" s="161">
        <f t="shared" si="3"/>
        <v>0</v>
      </c>
      <c r="I74" s="162"/>
      <c r="J74" s="162"/>
      <c r="K74" s="163" t="str">
        <f>VLOOKUP($A74,'[1]Contacts'!$A$2:$R$186,3,0)</f>
        <v>P.O. Box 430</v>
      </c>
      <c r="L74" s="164" t="str">
        <f>VLOOKUP($A74,'[1]Contacts'!$A$2:$R$186,4,0)</f>
        <v>Lordsburg</v>
      </c>
      <c r="M74" s="164" t="str">
        <f>VLOOKUP($A74,'[1]Contacts'!$A$2:$R$186,5,0)</f>
        <v>NM</v>
      </c>
      <c r="N74" s="165">
        <f>VLOOKUP($A74,'[1]Contacts'!$A$2:$R$186,6,0)</f>
        <v>88045</v>
      </c>
      <c r="O74" s="164" t="str">
        <f>VLOOKUP($A74,'[1]Contacts'!$A$2:$R$186,9,0)</f>
        <v>Mr.</v>
      </c>
      <c r="P74" s="166" t="str">
        <f>VLOOKUP($A74,'[1]Contacts'!$A$2:$R$186,10,0)</f>
        <v>Randall </v>
      </c>
      <c r="Q74" s="166" t="str">
        <f>VLOOKUP($A74,'[1]Contacts'!$A$2:$R$186,11,0)</f>
        <v>Piper</v>
      </c>
      <c r="R74" s="164" t="str">
        <f>VLOOKUP($A74,'[1]Contacts'!$A$2:$R$186,12,0)</f>
        <v>Superintendent</v>
      </c>
      <c r="S74" s="164" t="str">
        <f>VLOOKUP($A74,'[1]Contacts'!$A$2:$R$186,15,0)</f>
        <v>Ms.</v>
      </c>
      <c r="T74" s="166" t="str">
        <f>VLOOKUP($A74,'[1]Contacts'!$A$2:$R$186,16,0)</f>
        <v>Tina</v>
      </c>
      <c r="U74" s="166" t="str">
        <f>VLOOKUP($A74,'[1]Contacts'!$A$2:$R$186,17,0)</f>
        <v>Diaz</v>
      </c>
      <c r="V74" s="166" t="str">
        <f>VLOOKUP($A74,'[1]Contacts'!$A$2:$R$186,18,0)</f>
        <v>Business Manager</v>
      </c>
      <c r="W74" s="167" t="s">
        <v>669</v>
      </c>
      <c r="X74" s="167" t="s">
        <v>670</v>
      </c>
    </row>
    <row r="75" spans="1:24" ht="12.75">
      <c r="A75" s="94" t="s">
        <v>145</v>
      </c>
      <c r="B75" s="172" t="s">
        <v>671</v>
      </c>
      <c r="C75" s="180">
        <v>42466</v>
      </c>
      <c r="D75" s="169">
        <v>42044</v>
      </c>
      <c r="E75" s="169">
        <v>84510</v>
      </c>
      <c r="F75" s="170">
        <v>0</v>
      </c>
      <c r="G75" s="171">
        <f t="shared" si="2"/>
        <v>84510</v>
      </c>
      <c r="H75" s="161">
        <f t="shared" si="3"/>
        <v>0</v>
      </c>
      <c r="I75" s="162"/>
      <c r="J75" s="162"/>
      <c r="K75" s="163" t="str">
        <f>VLOOKUP($A75,'[1]Contacts'!$A$2:$R$186,3,0)</f>
        <v>P.O. Box 90</v>
      </c>
      <c r="L75" s="164" t="str">
        <f>VLOOKUP($A75,'[1]Contacts'!$A$2:$R$186,4,0)</f>
        <v>Los Alamos</v>
      </c>
      <c r="M75" s="164" t="str">
        <f>VLOOKUP($A75,'[1]Contacts'!$A$2:$R$186,5,0)</f>
        <v>NM</v>
      </c>
      <c r="N75" s="165">
        <f>VLOOKUP($A75,'[1]Contacts'!$A$2:$R$186,6,0)</f>
        <v>87544</v>
      </c>
      <c r="O75" s="164" t="str">
        <f>VLOOKUP($A75,'[1]Contacts'!$A$2:$R$186,9,0)</f>
        <v>Dr.</v>
      </c>
      <c r="P75" s="166" t="str">
        <f>VLOOKUP($A75,'[1]Contacts'!$A$2:$R$186,10,0)</f>
        <v>Eugene </v>
      </c>
      <c r="Q75" s="166" t="str">
        <f>VLOOKUP($A75,'[1]Contacts'!$A$2:$R$186,11,0)</f>
        <v>Schmidt</v>
      </c>
      <c r="R75" s="164" t="str">
        <f>VLOOKUP($A75,'[1]Contacts'!$A$2:$R$186,12,0)</f>
        <v>Superintendent</v>
      </c>
      <c r="S75" s="164" t="str">
        <f>VLOOKUP($A75,'[1]Contacts'!$A$2:$R$186,15,0)</f>
        <v>Mr.</v>
      </c>
      <c r="T75" s="166" t="str">
        <f>VLOOKUP($A75,'[1]Contacts'!$A$2:$R$186,16,0)</f>
        <v>John </v>
      </c>
      <c r="U75" s="166" t="str">
        <f>VLOOKUP($A75,'[1]Contacts'!$A$2:$R$186,17,0)</f>
        <v>Wolfe</v>
      </c>
      <c r="V75" s="166" t="str">
        <f>VLOOKUP($A75,'[1]Contacts'!$A$2:$R$186,18,0)</f>
        <v>Business Manager</v>
      </c>
      <c r="W75" s="181"/>
      <c r="X75" s="181"/>
    </row>
    <row r="76" spans="1:24" ht="12.75">
      <c r="A76" s="94" t="s">
        <v>147</v>
      </c>
      <c r="B76" s="172" t="s">
        <v>388</v>
      </c>
      <c r="C76" s="180">
        <v>598845.73</v>
      </c>
      <c r="D76" s="169">
        <v>2702148</v>
      </c>
      <c r="E76" s="169">
        <v>3300993.73</v>
      </c>
      <c r="F76" s="170">
        <v>2567302</v>
      </c>
      <c r="G76" s="171">
        <f t="shared" si="2"/>
        <v>733691.73</v>
      </c>
      <c r="H76" s="161">
        <f t="shared" si="3"/>
        <v>0</v>
      </c>
      <c r="I76" s="162"/>
      <c r="J76" s="162"/>
      <c r="K76" s="163" t="str">
        <f>VLOOKUP($A76,'[1]Contacts'!$A$2:$R$186,3,0)</f>
        <v>P.O. Drawer 1300</v>
      </c>
      <c r="L76" s="164" t="str">
        <f>VLOOKUP($A76,'[1]Contacts'!$A$2:$R$186,4,0)</f>
        <v>Los Lunas</v>
      </c>
      <c r="M76" s="164" t="str">
        <f>VLOOKUP($A76,'[1]Contacts'!$A$2:$R$186,5,0)</f>
        <v>NM</v>
      </c>
      <c r="N76" s="165">
        <f>VLOOKUP($A76,'[1]Contacts'!$A$2:$R$186,6,0)</f>
        <v>87031</v>
      </c>
      <c r="O76" s="164" t="str">
        <f>VLOOKUP($A76,'[1]Contacts'!$A$2:$R$186,9,0)</f>
        <v>Mr.</v>
      </c>
      <c r="P76" s="166" t="str">
        <f>VLOOKUP($A76,'[1]Contacts'!$A$2:$R$186,10,0)</f>
        <v>Bernard</v>
      </c>
      <c r="Q76" s="166" t="str">
        <f>VLOOKUP($A76,'[1]Contacts'!$A$2:$R$186,11,0)</f>
        <v>Saiz</v>
      </c>
      <c r="R76" s="164" t="str">
        <f>VLOOKUP($A76,'[1]Contacts'!$A$2:$R$186,12,0)</f>
        <v>Superintendent</v>
      </c>
      <c r="S76" s="164" t="str">
        <f>VLOOKUP($A76,'[1]Contacts'!$A$2:$R$186,15,0)</f>
        <v>Ms.</v>
      </c>
      <c r="T76" s="166" t="str">
        <f>VLOOKUP($A76,'[1]Contacts'!$A$2:$R$186,16,0)</f>
        <v>Claire</v>
      </c>
      <c r="U76" s="166" t="str">
        <f>VLOOKUP($A76,'[1]Contacts'!$A$2:$R$186,17,0)</f>
        <v>Cieremans</v>
      </c>
      <c r="V76" s="166" t="str">
        <f>VLOOKUP($A76,'[1]Contacts'!$A$2:$R$186,18,0)</f>
        <v>Chief Finance Officer</v>
      </c>
      <c r="W76" s="167" t="s">
        <v>672</v>
      </c>
      <c r="X76" s="167" t="s">
        <v>670</v>
      </c>
    </row>
    <row r="77" spans="1:24" ht="12.75">
      <c r="A77" s="94" t="s">
        <v>149</v>
      </c>
      <c r="B77" s="172" t="s">
        <v>389</v>
      </c>
      <c r="C77" s="180">
        <v>63.93</v>
      </c>
      <c r="D77" s="169">
        <v>63716</v>
      </c>
      <c r="E77" s="169">
        <v>63779.93</v>
      </c>
      <c r="F77" s="170">
        <v>67495</v>
      </c>
      <c r="G77" s="171">
        <f t="shared" si="2"/>
        <v>-3715.0699999999997</v>
      </c>
      <c r="H77" s="161">
        <f t="shared" si="3"/>
        <v>0</v>
      </c>
      <c r="I77" s="162"/>
      <c r="J77" s="162"/>
      <c r="K77" s="163" t="str">
        <f>VLOOKUP($A77,'[1]Contacts'!$A$2:$R$186,3,0)</f>
        <v>P.O. Box 98</v>
      </c>
      <c r="L77" s="164" t="str">
        <f>VLOOKUP($A77,'[1]Contacts'!$A$2:$R$186,4,0)</f>
        <v>Loving  </v>
      </c>
      <c r="M77" s="164" t="str">
        <f>VLOOKUP($A77,'[1]Contacts'!$A$2:$R$186,5,0)</f>
        <v>NM</v>
      </c>
      <c r="N77" s="165">
        <f>VLOOKUP($A77,'[1]Contacts'!$A$2:$R$186,6,0)</f>
        <v>88256</v>
      </c>
      <c r="O77" s="164" t="str">
        <f>VLOOKUP($A77,'[1]Contacts'!$A$2:$R$186,9,0)</f>
        <v>Mr.</v>
      </c>
      <c r="P77" s="166" t="str">
        <f>VLOOKUP($A77,'[1]Contacts'!$A$2:$R$186,10,0)</f>
        <v>Jesse</v>
      </c>
      <c r="Q77" s="166" t="str">
        <f>VLOOKUP($A77,'[1]Contacts'!$A$2:$R$186,11,0)</f>
        <v>Fuentes</v>
      </c>
      <c r="R77" s="164" t="str">
        <f>VLOOKUP($A77,'[1]Contacts'!$A$2:$R$186,12,0)</f>
        <v>Superintendent</v>
      </c>
      <c r="S77" s="164" t="str">
        <f>VLOOKUP($A77,'[1]Contacts'!$A$2:$R$186,15,0)</f>
        <v>Ms.</v>
      </c>
      <c r="T77" s="166" t="str">
        <f>VLOOKUP($A77,'[1]Contacts'!$A$2:$R$186,16,0)</f>
        <v>Oralia</v>
      </c>
      <c r="U77" s="166" t="str">
        <f>VLOOKUP($A77,'[1]Contacts'!$A$2:$R$186,17,0)</f>
        <v>Galindo</v>
      </c>
      <c r="V77" s="166" t="str">
        <f>VLOOKUP($A77,'[1]Contacts'!$A$2:$R$186,18,0)</f>
        <v>Business Manager</v>
      </c>
      <c r="W77" s="167" t="s">
        <v>673</v>
      </c>
      <c r="X77" s="167" t="s">
        <v>674</v>
      </c>
    </row>
    <row r="78" spans="1:24" ht="12.75">
      <c r="A78" s="94" t="s">
        <v>151</v>
      </c>
      <c r="B78" s="172" t="s">
        <v>390</v>
      </c>
      <c r="C78" s="180">
        <v>107435.89</v>
      </c>
      <c r="D78" s="169">
        <v>553169</v>
      </c>
      <c r="E78" s="169">
        <v>660604.89</v>
      </c>
      <c r="F78" s="170">
        <v>537816</v>
      </c>
      <c r="G78" s="171">
        <f t="shared" si="2"/>
        <v>122788.89000000001</v>
      </c>
      <c r="H78" s="161">
        <f t="shared" si="3"/>
        <v>0</v>
      </c>
      <c r="I78" s="162"/>
      <c r="J78" s="162"/>
      <c r="K78" s="163" t="str">
        <f>VLOOKUP($A78,'[1]Contacts'!$A$2:$R$186,3,0)</f>
        <v>18 West Washington</v>
      </c>
      <c r="L78" s="164" t="str">
        <f>VLOOKUP($A78,'[1]Contacts'!$A$2:$R$186,4,0)</f>
        <v>Lovington</v>
      </c>
      <c r="M78" s="164" t="str">
        <f>VLOOKUP($A78,'[1]Contacts'!$A$2:$R$186,5,0)</f>
        <v>NM</v>
      </c>
      <c r="N78" s="165">
        <f>VLOOKUP($A78,'[1]Contacts'!$A$2:$R$186,6,0)</f>
        <v>88260</v>
      </c>
      <c r="O78" s="164" t="str">
        <f>VLOOKUP($A78,'[1]Contacts'!$A$2:$R$186,9,0)</f>
        <v>Mr.</v>
      </c>
      <c r="P78" s="166" t="str">
        <f>VLOOKUP($A78,'[1]Contacts'!$A$2:$R$186,10,0)</f>
        <v>Darin</v>
      </c>
      <c r="Q78" s="166" t="str">
        <f>VLOOKUP($A78,'[1]Contacts'!$A$2:$R$186,11,0)</f>
        <v>Manes</v>
      </c>
      <c r="R78" s="164" t="str">
        <f>VLOOKUP($A78,'[1]Contacts'!$A$2:$R$186,12,0)</f>
        <v>Superintendent</v>
      </c>
      <c r="S78" s="164" t="str">
        <f>VLOOKUP($A78,'[1]Contacts'!$A$2:$R$186,15,0)</f>
        <v>Ms.</v>
      </c>
      <c r="T78" s="166" t="str">
        <f>VLOOKUP($A78,'[1]Contacts'!$A$2:$R$186,16,0)</f>
        <v>Sheri</v>
      </c>
      <c r="U78" s="166" t="str">
        <f>VLOOKUP($A78,'[1]Contacts'!$A$2:$R$186,17,0)</f>
        <v>Belyeu</v>
      </c>
      <c r="V78" s="166" t="str">
        <f>VLOOKUP($A78,'[1]Contacts'!$A$2:$R$186,18,0)</f>
        <v>Business Manager</v>
      </c>
      <c r="W78" s="167" t="s">
        <v>675</v>
      </c>
      <c r="X78" s="167" t="s">
        <v>676</v>
      </c>
    </row>
    <row r="79" spans="1:24" ht="12.75">
      <c r="A79" s="94" t="s">
        <v>153</v>
      </c>
      <c r="B79" s="172" t="s">
        <v>391</v>
      </c>
      <c r="C79" s="180">
        <v>9446.2</v>
      </c>
      <c r="D79" s="169">
        <v>425459</v>
      </c>
      <c r="E79" s="169">
        <v>434905.2</v>
      </c>
      <c r="F79" s="170">
        <v>403250</v>
      </c>
      <c r="G79" s="171">
        <f t="shared" si="2"/>
        <v>31655.20000000001</v>
      </c>
      <c r="H79" s="161">
        <f t="shared" si="3"/>
        <v>0</v>
      </c>
      <c r="I79" s="162"/>
      <c r="J79" s="162"/>
      <c r="K79" s="163" t="str">
        <f>VLOOKUP($A79,'[1]Contacts'!$A$2:$R$186,3,0)</f>
        <v>P.O. Box 24</v>
      </c>
      <c r="L79" s="164" t="str">
        <f>VLOOKUP($A79,'[1]Contacts'!$A$2:$R$186,4,0)</f>
        <v>Magdalena</v>
      </c>
      <c r="M79" s="164" t="str">
        <f>VLOOKUP($A79,'[1]Contacts'!$A$2:$R$186,5,0)</f>
        <v>NM</v>
      </c>
      <c r="N79" s="165">
        <f>VLOOKUP($A79,'[1]Contacts'!$A$2:$R$186,6,0)</f>
        <v>87825</v>
      </c>
      <c r="O79" s="164" t="str">
        <f>VLOOKUP($A79,'[1]Contacts'!$A$2:$R$186,9,0)</f>
        <v>Mr.</v>
      </c>
      <c r="P79" s="166" t="str">
        <f>VLOOKUP($A79,'[1]Contacts'!$A$2:$R$186,10,0)</f>
        <v>Mike</v>
      </c>
      <c r="Q79" s="166" t="str">
        <f>VLOOKUP($A79,'[1]Contacts'!$A$2:$R$186,11,0)</f>
        <v>Chambers</v>
      </c>
      <c r="R79" s="164" t="str">
        <f>VLOOKUP($A79,'[1]Contacts'!$A$2:$R$186,12,0)</f>
        <v>Superintendent</v>
      </c>
      <c r="S79" s="164" t="str">
        <f>VLOOKUP($A79,'[1]Contacts'!$A$2:$R$186,15,0)</f>
        <v>Ms.</v>
      </c>
      <c r="T79" s="166" t="str">
        <f>VLOOKUP($A79,'[1]Contacts'!$A$2:$R$186,16,0)</f>
        <v>R. Dorothy</v>
      </c>
      <c r="U79" s="166" t="str">
        <f>VLOOKUP($A79,'[1]Contacts'!$A$2:$R$186,17,0)</f>
        <v>Zamora</v>
      </c>
      <c r="V79" s="166" t="str">
        <f>VLOOKUP($A79,'[1]Contacts'!$A$2:$R$186,18,0)</f>
        <v>Business Manager</v>
      </c>
      <c r="W79" s="167" t="s">
        <v>677</v>
      </c>
      <c r="X79" s="167" t="s">
        <v>678</v>
      </c>
    </row>
    <row r="80" spans="1:24" ht="12.75">
      <c r="A80" s="94" t="s">
        <v>157</v>
      </c>
      <c r="B80" s="172" t="s">
        <v>393</v>
      </c>
      <c r="C80" s="180">
        <v>8488.96</v>
      </c>
      <c r="D80" s="169">
        <v>18602</v>
      </c>
      <c r="E80" s="169">
        <v>27090.96</v>
      </c>
      <c r="F80" s="170">
        <v>18611</v>
      </c>
      <c r="G80" s="171">
        <f t="shared" si="2"/>
        <v>8479.96</v>
      </c>
      <c r="H80" s="161">
        <f t="shared" si="3"/>
        <v>0</v>
      </c>
      <c r="I80" s="162"/>
      <c r="J80" s="162"/>
      <c r="K80" s="163" t="str">
        <f>VLOOKUP($A80,'[1]Contacts'!$A$2:$R$186,3,0)</f>
        <v>P.O. Box 275</v>
      </c>
      <c r="L80" s="164" t="str">
        <f>VLOOKUP($A80,'[1]Contacts'!$A$2:$R$186,4,0)</f>
        <v>Maxwell</v>
      </c>
      <c r="M80" s="164" t="str">
        <f>VLOOKUP($A80,'[1]Contacts'!$A$2:$R$186,5,0)</f>
        <v>NM</v>
      </c>
      <c r="N80" s="165">
        <f>VLOOKUP($A80,'[1]Contacts'!$A$2:$R$186,6,0)</f>
        <v>87728</v>
      </c>
      <c r="O80" s="164" t="str">
        <f>VLOOKUP($A80,'[1]Contacts'!$A$2:$R$186,9,0)</f>
        <v>Ms.</v>
      </c>
      <c r="P80" s="166" t="str">
        <f>VLOOKUP($A80,'[1]Contacts'!$A$2:$R$186,10,0)</f>
        <v>Lynn</v>
      </c>
      <c r="Q80" s="166" t="str">
        <f>VLOOKUP($A80,'[1]Contacts'!$A$2:$R$186,11,0)</f>
        <v>Romero</v>
      </c>
      <c r="R80" s="164" t="str">
        <f>VLOOKUP($A80,'[1]Contacts'!$A$2:$R$186,12,0)</f>
        <v>Superintendent</v>
      </c>
      <c r="S80" s="164" t="str">
        <f>VLOOKUP($A80,'[1]Contacts'!$A$2:$R$186,15,0)</f>
        <v>Ms.</v>
      </c>
      <c r="T80" s="166" t="str">
        <f>VLOOKUP($A80,'[1]Contacts'!$A$2:$R$186,16,0)</f>
        <v>Susan</v>
      </c>
      <c r="U80" s="166" t="str">
        <f>VLOOKUP($A80,'[1]Contacts'!$A$2:$R$186,17,0)</f>
        <v>Robinson</v>
      </c>
      <c r="V80" s="166" t="str">
        <f>VLOOKUP($A80,'[1]Contacts'!$A$2:$R$186,18,0)</f>
        <v>Business Manager</v>
      </c>
      <c r="W80" s="167" t="s">
        <v>679</v>
      </c>
      <c r="X80" s="167" t="s">
        <v>680</v>
      </c>
    </row>
    <row r="81" spans="1:24" ht="12.75">
      <c r="A81" s="173" t="s">
        <v>834</v>
      </c>
      <c r="B81" s="174" t="s">
        <v>394</v>
      </c>
      <c r="C81" s="175">
        <v>91674.9</v>
      </c>
      <c r="D81" s="176">
        <v>100253</v>
      </c>
      <c r="E81" s="176">
        <v>100253</v>
      </c>
      <c r="F81" s="177">
        <v>95453</v>
      </c>
      <c r="G81" s="178">
        <f t="shared" si="2"/>
        <v>4800</v>
      </c>
      <c r="H81" s="179">
        <f t="shared" si="3"/>
        <v>91674.9</v>
      </c>
      <c r="I81" s="179">
        <f>C81+D81</f>
        <v>191927.9</v>
      </c>
      <c r="J81" s="179">
        <f>I81-F81</f>
        <v>96474.9</v>
      </c>
      <c r="K81" s="163" t="str">
        <f>VLOOKUP($A81,'[1]Contacts'!$A$2:$R$186,3,0)</f>
        <v>P.O. Box 2250</v>
      </c>
      <c r="L81" s="164" t="str">
        <f>VLOOKUP($A81,'[1]Contacts'!$A$2:$R$186,4,0)</f>
        <v>Espanola</v>
      </c>
      <c r="M81" s="164" t="str">
        <f>VLOOKUP($A81,'[1]Contacts'!$A$2:$R$186,5,0)</f>
        <v>NM</v>
      </c>
      <c r="N81" s="165">
        <f>VLOOKUP($A81,'[1]Contacts'!$A$2:$R$186,6,0)</f>
        <v>87532</v>
      </c>
      <c r="O81" s="164" t="str">
        <f>VLOOKUP($A81,'[1]Contacts'!$A$2:$R$186,9,0)</f>
        <v>Ms.</v>
      </c>
      <c r="P81" s="166" t="str">
        <f>VLOOKUP($A81,'[1]Contacts'!$A$2:$R$186,10,0)</f>
        <v>Janette</v>
      </c>
      <c r="Q81" s="166" t="str">
        <f>VLOOKUP($A81,'[1]Contacts'!$A$2:$R$186,11,0)</f>
        <v>Archuleta</v>
      </c>
      <c r="R81" s="164" t="str">
        <f>VLOOKUP($A81,'[1]Contacts'!$A$2:$R$186,12,0)</f>
        <v>Director</v>
      </c>
      <c r="S81" s="164" t="str">
        <f>VLOOKUP($A81,'[1]Contacts'!$A$2:$R$186,15,0)</f>
        <v>Ms.</v>
      </c>
      <c r="T81" s="166" t="str">
        <f>VLOOKUP($A81,'[1]Contacts'!$A$2:$R$186,16,0)</f>
        <v>Myrna</v>
      </c>
      <c r="U81" s="166" t="str">
        <f>VLOOKUP($A81,'[1]Contacts'!$A$2:$R$186,17,0)</f>
        <v>Garcia</v>
      </c>
      <c r="V81" s="166" t="str">
        <f>VLOOKUP($A81,'[1]Contacts'!$A$2:$R$186,18,0)</f>
        <v>Business Manager</v>
      </c>
      <c r="W81" s="167" t="s">
        <v>681</v>
      </c>
      <c r="X81" s="167" t="s">
        <v>682</v>
      </c>
    </row>
    <row r="82" spans="1:24" ht="12.75">
      <c r="A82" s="93" t="s">
        <v>835</v>
      </c>
      <c r="B82" s="172" t="s">
        <v>683</v>
      </c>
      <c r="C82" s="180">
        <v>0</v>
      </c>
      <c r="D82" s="169">
        <v>39908</v>
      </c>
      <c r="E82" s="169">
        <v>39908</v>
      </c>
      <c r="F82" s="170">
        <v>36278</v>
      </c>
      <c r="G82" s="171">
        <f t="shared" si="2"/>
        <v>3630</v>
      </c>
      <c r="H82" s="161">
        <f t="shared" si="3"/>
        <v>0</v>
      </c>
      <c r="I82" s="162"/>
      <c r="J82" s="162"/>
      <c r="K82" s="163" t="str">
        <f>VLOOKUP($A82,'[1]Contacts'!$A$2:$R$186,3,0)</f>
        <v>4401 Central Avenue NE, Bldg. #2</v>
      </c>
      <c r="L82" s="164" t="str">
        <f>VLOOKUP($A82,'[1]Contacts'!$A$2:$R$186,4,0)</f>
        <v>Albuquerque</v>
      </c>
      <c r="M82" s="164" t="str">
        <f>VLOOKUP($A82,'[1]Contacts'!$A$2:$R$186,5,0)</f>
        <v>NM</v>
      </c>
      <c r="N82" s="165">
        <f>VLOOKUP($A82,'[1]Contacts'!$A$2:$R$186,6,0)</f>
        <v>87108</v>
      </c>
      <c r="O82" s="164" t="str">
        <f>VLOOKUP($A82,'[1]Contacts'!$A$2:$R$186,9,0)</f>
        <v>Ms.</v>
      </c>
      <c r="P82" s="166" t="str">
        <f>VLOOKUP($A82,'[1]Contacts'!$A$2:$R$186,10,0)</f>
        <v>Glenna</v>
      </c>
      <c r="Q82" s="166" t="str">
        <f>VLOOKUP($A82,'[1]Contacts'!$A$2:$R$186,11,0)</f>
        <v>Voigt</v>
      </c>
      <c r="R82" s="164" t="str">
        <f>VLOOKUP($A82,'[1]Contacts'!$A$2:$R$186,12,0)</f>
        <v>Principal</v>
      </c>
      <c r="S82" s="164" t="str">
        <f>VLOOKUP($A82,'[1]Contacts'!$A$2:$R$186,15,0)</f>
        <v>Mr.</v>
      </c>
      <c r="T82" s="166" t="str">
        <f>VLOOKUP($A82,'[1]Contacts'!$A$2:$R$186,16,0)</f>
        <v>Patrick</v>
      </c>
      <c r="U82" s="166" t="str">
        <f>VLOOKUP($A82,'[1]Contacts'!$A$2:$R$186,17,0)</f>
        <v>Kelly</v>
      </c>
      <c r="V82" s="166" t="str">
        <f>VLOOKUP($A82,'[1]Contacts'!$A$2:$R$186,18,0)</f>
        <v>Business Manager</v>
      </c>
      <c r="W82" s="167" t="s">
        <v>684</v>
      </c>
      <c r="X82" s="167" t="s">
        <v>685</v>
      </c>
    </row>
    <row r="83" spans="1:24" ht="12.75">
      <c r="A83" s="94" t="s">
        <v>161</v>
      </c>
      <c r="B83" s="172" t="s">
        <v>686</v>
      </c>
      <c r="C83" s="180">
        <v>132.01</v>
      </c>
      <c r="D83" s="169">
        <v>70132</v>
      </c>
      <c r="E83" s="169">
        <v>70264.01</v>
      </c>
      <c r="F83" s="170">
        <v>63752</v>
      </c>
      <c r="G83" s="171">
        <f t="shared" si="2"/>
        <v>6512.009999999995</v>
      </c>
      <c r="H83" s="161">
        <f t="shared" si="3"/>
        <v>0</v>
      </c>
      <c r="I83" s="162"/>
      <c r="J83" s="162"/>
      <c r="K83" s="163" t="str">
        <f>VLOOKUP($A83,'[1]Contacts'!$A$2:$R$186,3,0)</f>
        <v>P.O. Box 275</v>
      </c>
      <c r="L83" s="164" t="str">
        <f>VLOOKUP($A83,'[1]Contacts'!$A$2:$R$186,4,0)</f>
        <v>Melrose</v>
      </c>
      <c r="M83" s="164" t="str">
        <f>VLOOKUP($A83,'[1]Contacts'!$A$2:$R$186,5,0)</f>
        <v>NM</v>
      </c>
      <c r="N83" s="165">
        <f>VLOOKUP($A83,'[1]Contacts'!$A$2:$R$186,6,0)</f>
        <v>88124</v>
      </c>
      <c r="O83" s="164" t="str">
        <f>VLOOKUP($A83,'[1]Contacts'!$A$2:$R$186,9,0)</f>
        <v>Mr.</v>
      </c>
      <c r="P83" s="166" t="str">
        <f>VLOOKUP($A83,'[1]Contacts'!$A$2:$R$186,10,0)</f>
        <v>Jamie</v>
      </c>
      <c r="Q83" s="166" t="str">
        <f>VLOOKUP($A83,'[1]Contacts'!$A$2:$R$186,11,0)</f>
        <v>Widner</v>
      </c>
      <c r="R83" s="164" t="str">
        <f>VLOOKUP($A83,'[1]Contacts'!$A$2:$R$186,12,0)</f>
        <v>Superintendent</v>
      </c>
      <c r="S83" s="164" t="str">
        <f>VLOOKUP($A83,'[1]Contacts'!$A$2:$R$186,15,0)</f>
        <v>Ms.</v>
      </c>
      <c r="T83" s="166" t="str">
        <f>VLOOKUP($A83,'[1]Contacts'!$A$2:$R$186,16,0)</f>
        <v>Pamela</v>
      </c>
      <c r="U83" s="166" t="str">
        <f>VLOOKUP($A83,'[1]Contacts'!$A$2:$R$186,17,0)</f>
        <v>Beevers</v>
      </c>
      <c r="V83" s="166" t="str">
        <f>VLOOKUP($A83,'[1]Contacts'!$A$2:$R$186,18,0)</f>
        <v>Business Manager</v>
      </c>
      <c r="W83" s="167" t="s">
        <v>591</v>
      </c>
      <c r="X83" s="167" t="s">
        <v>687</v>
      </c>
    </row>
    <row r="84" spans="1:24" ht="12.75">
      <c r="A84" s="173" t="s">
        <v>163</v>
      </c>
      <c r="B84" s="174" t="s">
        <v>397</v>
      </c>
      <c r="C84" s="175">
        <v>17395.31</v>
      </c>
      <c r="D84" s="176">
        <v>80116</v>
      </c>
      <c r="E84" s="176">
        <v>80116</v>
      </c>
      <c r="F84" s="177">
        <v>80966</v>
      </c>
      <c r="G84" s="178">
        <f t="shared" si="2"/>
        <v>-850</v>
      </c>
      <c r="H84" s="179">
        <f t="shared" si="3"/>
        <v>17395.309999999998</v>
      </c>
      <c r="I84" s="179">
        <f>C84+D84</f>
        <v>97511.31</v>
      </c>
      <c r="J84" s="179">
        <f>I84-F84</f>
        <v>16545.309999999998</v>
      </c>
      <c r="K84" s="163" t="str">
        <f>VLOOKUP($A84,'[1]Contacts'!$A$2:$R$186,3,0)</f>
        <v>P.O. Box 309</v>
      </c>
      <c r="L84" s="164" t="str">
        <f>VLOOKUP($A84,'[1]Contacts'!$A$2:$R$186,4,0)</f>
        <v>Ojo Caliente</v>
      </c>
      <c r="M84" s="164" t="str">
        <f>VLOOKUP($A84,'[1]Contacts'!$A$2:$R$186,5,0)</f>
        <v>NM</v>
      </c>
      <c r="N84" s="165">
        <f>VLOOKUP($A84,'[1]Contacts'!$A$2:$R$186,6,0)</f>
        <v>87549</v>
      </c>
      <c r="O84" s="164" t="str">
        <f>VLOOKUP($A84,'[1]Contacts'!$A$2:$R$186,9,0)</f>
        <v>Mr. </v>
      </c>
      <c r="P84" s="166" t="str">
        <f>VLOOKUP($A84,'[1]Contacts'!$A$2:$R$186,10,0)</f>
        <v>Ernesto</v>
      </c>
      <c r="Q84" s="166" t="str">
        <f>VLOOKUP($A84,'[1]Contacts'!$A$2:$R$186,11,0)</f>
        <v>Valdez</v>
      </c>
      <c r="R84" s="164" t="str">
        <f>VLOOKUP($A84,'[1]Contacts'!$A$2:$R$186,12,0)</f>
        <v>Superintendent</v>
      </c>
      <c r="S84" s="164" t="str">
        <f>VLOOKUP($A84,'[1]Contacts'!$A$2:$R$186,15,0)</f>
        <v>Ms.</v>
      </c>
      <c r="T84" s="166" t="str">
        <f>VLOOKUP($A84,'[1]Contacts'!$A$2:$R$186,16,0)</f>
        <v>Brenda</v>
      </c>
      <c r="U84" s="166" t="str">
        <f>VLOOKUP($A84,'[1]Contacts'!$A$2:$R$186,17,0)</f>
        <v>Halder</v>
      </c>
      <c r="V84" s="166" t="str">
        <f>VLOOKUP($A84,'[1]Contacts'!$A$2:$R$186,18,0)</f>
        <v>Business Manager</v>
      </c>
      <c r="W84" s="167" t="s">
        <v>672</v>
      </c>
      <c r="X84" s="167" t="s">
        <v>688</v>
      </c>
    </row>
    <row r="85" spans="1:24" ht="12.75">
      <c r="A85" s="93" t="s">
        <v>836</v>
      </c>
      <c r="B85" s="172" t="s">
        <v>689</v>
      </c>
      <c r="C85" s="180">
        <v>0.52</v>
      </c>
      <c r="D85" s="169">
        <v>108315</v>
      </c>
      <c r="E85" s="169">
        <v>108315.52</v>
      </c>
      <c r="F85" s="170">
        <v>36163</v>
      </c>
      <c r="G85" s="171">
        <f t="shared" si="2"/>
        <v>72152.52</v>
      </c>
      <c r="H85" s="161">
        <f t="shared" si="3"/>
        <v>0</v>
      </c>
      <c r="I85" s="162"/>
      <c r="J85" s="162"/>
      <c r="K85" s="163" t="str">
        <f>VLOOKUP($A85,'[1]Contacts'!$A$2:$R$186,3,0)</f>
        <v>1718 Yale Boulevard, SE</v>
      </c>
      <c r="L85" s="164" t="str">
        <f>VLOOKUP($A85,'[1]Contacts'!$A$2:$R$186,4,0)</f>
        <v>Albuquerque</v>
      </c>
      <c r="M85" s="164" t="str">
        <f>VLOOKUP($A85,'[1]Contacts'!$A$2:$R$186,5,0)</f>
        <v>NM</v>
      </c>
      <c r="N85" s="165">
        <f>VLOOKUP($A85,'[1]Contacts'!$A$2:$R$186,6,0)</f>
        <v>87106</v>
      </c>
      <c r="O85" s="164" t="str">
        <f>VLOOKUP($A85,'[1]Contacts'!$A$2:$R$186,9,0)</f>
        <v>Ms.</v>
      </c>
      <c r="P85" s="166" t="str">
        <f>VLOOKUP($A85,'[1]Contacts'!$A$2:$R$186,10,0)</f>
        <v>JoAnn</v>
      </c>
      <c r="Q85" s="166" t="str">
        <f>VLOOKUP($A85,'[1]Contacts'!$A$2:$R$186,11,0)</f>
        <v>Myers</v>
      </c>
      <c r="R85" s="164" t="str">
        <f>VLOOKUP($A85,'[1]Contacts'!$A$2:$R$186,12,0)</f>
        <v>Principal</v>
      </c>
      <c r="S85" s="164" t="str">
        <f>VLOOKUP($A85,'[1]Contacts'!$A$2:$R$186,15,0)</f>
        <v>Ms.</v>
      </c>
      <c r="T85" s="166" t="str">
        <f>VLOOKUP($A85,'[1]Contacts'!$A$2:$R$186,16,0)</f>
        <v>Amber</v>
      </c>
      <c r="U85" s="166" t="str">
        <f>VLOOKUP($A85,'[1]Contacts'!$A$2:$R$186,17,0)</f>
        <v>Pena</v>
      </c>
      <c r="V85" s="166" t="str">
        <f>VLOOKUP($A85,'[1]Contacts'!$A$2:$R$186,18,0)</f>
        <v>Business Manager</v>
      </c>
      <c r="W85" s="167" t="s">
        <v>690</v>
      </c>
      <c r="X85" s="167" t="s">
        <v>691</v>
      </c>
    </row>
    <row r="86" spans="1:24" ht="12.75">
      <c r="A86" s="93" t="s">
        <v>837</v>
      </c>
      <c r="B86" s="172" t="s">
        <v>692</v>
      </c>
      <c r="C86" s="180">
        <v>0</v>
      </c>
      <c r="D86" s="169">
        <v>51696</v>
      </c>
      <c r="E86" s="169">
        <v>51696</v>
      </c>
      <c r="F86" s="170">
        <v>50135</v>
      </c>
      <c r="G86" s="171">
        <f t="shared" si="2"/>
        <v>1561</v>
      </c>
      <c r="H86" s="161">
        <f t="shared" si="3"/>
        <v>0</v>
      </c>
      <c r="I86" s="162"/>
      <c r="J86" s="162"/>
      <c r="K86" s="163" t="str">
        <f>VLOOKUP($A86,'[1]Contacts'!$A$2:$R$186,3,0)</f>
        <v>1730 Montano Blvd., NW</v>
      </c>
      <c r="L86" s="164" t="str">
        <f>VLOOKUP($A86,'[1]Contacts'!$A$2:$R$186,4,0)</f>
        <v>Albuquerque</v>
      </c>
      <c r="M86" s="164" t="str">
        <f>VLOOKUP($A86,'[1]Contacts'!$A$2:$R$186,5,0)</f>
        <v>NM</v>
      </c>
      <c r="N86" s="165">
        <f>VLOOKUP($A86,'[1]Contacts'!$A$2:$R$186,6,0)</f>
        <v>87107</v>
      </c>
      <c r="O86" s="164" t="str">
        <f>VLOOKUP($A86,'[1]Contacts'!$A$2:$R$186,9,0)</f>
        <v>Ms.</v>
      </c>
      <c r="P86" s="166" t="str">
        <f>VLOOKUP($A86,'[1]Contacts'!$A$2:$R$186,10,0)</f>
        <v>Mary Jane</v>
      </c>
      <c r="Q86" s="166" t="str">
        <f>VLOOKUP($A86,'[1]Contacts'!$A$2:$R$186,11,0)</f>
        <v>Besante</v>
      </c>
      <c r="R86" s="164" t="str">
        <f>VLOOKUP($A86,'[1]Contacts'!$A$2:$R$186,12,0)</f>
        <v>Principal</v>
      </c>
      <c r="S86" s="164" t="str">
        <f>VLOOKUP($A86,'[1]Contacts'!$A$2:$R$186,15,0)</f>
        <v>Mr.</v>
      </c>
      <c r="T86" s="166" t="str">
        <f>VLOOKUP($A86,'[1]Contacts'!$A$2:$R$186,16,0)</f>
        <v>Stanley</v>
      </c>
      <c r="U86" s="166" t="str">
        <f>VLOOKUP($A86,'[1]Contacts'!$A$2:$R$186,17,0)</f>
        <v>Albrycht</v>
      </c>
      <c r="V86" s="166" t="str">
        <f>VLOOKUP($A86,'[1]Contacts'!$A$2:$R$186,18,0)</f>
        <v>Business Manager</v>
      </c>
      <c r="W86" s="167" t="s">
        <v>622</v>
      </c>
      <c r="X86" s="167" t="s">
        <v>558</v>
      </c>
    </row>
    <row r="87" spans="1:24" ht="12.75">
      <c r="A87" s="94" t="s">
        <v>171</v>
      </c>
      <c r="B87" s="172" t="s">
        <v>400</v>
      </c>
      <c r="C87" s="180">
        <v>63956.03</v>
      </c>
      <c r="D87" s="169">
        <v>194650</v>
      </c>
      <c r="E87" s="169">
        <v>258606.03</v>
      </c>
      <c r="F87" s="170">
        <v>194738</v>
      </c>
      <c r="G87" s="171">
        <f t="shared" si="2"/>
        <v>63868.03</v>
      </c>
      <c r="H87" s="161">
        <f t="shared" si="3"/>
        <v>0</v>
      </c>
      <c r="I87" s="162"/>
      <c r="J87" s="162"/>
      <c r="K87" s="163" t="str">
        <f>VLOOKUP($A87,'[1]Contacts'!$A$2:$R$186,3,0)</f>
        <v>P.O. Box 179</v>
      </c>
      <c r="L87" s="164" t="str">
        <f>VLOOKUP($A87,'[1]Contacts'!$A$2:$R$186,4,0)</f>
        <v>Mora</v>
      </c>
      <c r="M87" s="164" t="str">
        <f>VLOOKUP($A87,'[1]Contacts'!$A$2:$R$186,5,0)</f>
        <v>NM</v>
      </c>
      <c r="N87" s="165">
        <f>VLOOKUP($A87,'[1]Contacts'!$A$2:$R$186,6,0)</f>
        <v>87732</v>
      </c>
      <c r="O87" s="164" t="str">
        <f>VLOOKUP($A87,'[1]Contacts'!$A$2:$R$186,9,0)</f>
        <v>Ms.</v>
      </c>
      <c r="P87" s="166" t="str">
        <f>VLOOKUP($A87,'[1]Contacts'!$A$2:$R$186,10,0)</f>
        <v>Dora</v>
      </c>
      <c r="Q87" s="166" t="str">
        <f>VLOOKUP($A87,'[1]Contacts'!$A$2:$R$186,11,0)</f>
        <v>Romero</v>
      </c>
      <c r="R87" s="164" t="str">
        <f>VLOOKUP($A87,'[1]Contacts'!$A$2:$R$186,12,0)</f>
        <v>Superintendent</v>
      </c>
      <c r="S87" s="164" t="str">
        <f>VLOOKUP($A87,'[1]Contacts'!$A$2:$R$186,15,0)</f>
        <v>Ms.</v>
      </c>
      <c r="T87" s="166" t="str">
        <f>VLOOKUP($A87,'[1]Contacts'!$A$2:$R$186,16,0)</f>
        <v>Dawn</v>
      </c>
      <c r="U87" s="166" t="str">
        <f>VLOOKUP($A87,'[1]Contacts'!$A$2:$R$186,17,0)</f>
        <v>Biagianti</v>
      </c>
      <c r="V87" s="166" t="str">
        <f>VLOOKUP($A87,'[1]Contacts'!$A$2:$R$186,18,0)</f>
        <v>Business Manager</v>
      </c>
      <c r="W87" s="167" t="s">
        <v>693</v>
      </c>
      <c r="X87" s="167" t="s">
        <v>694</v>
      </c>
    </row>
    <row r="88" spans="1:24" ht="12.75">
      <c r="A88" s="94" t="s">
        <v>173</v>
      </c>
      <c r="B88" s="172" t="s">
        <v>401</v>
      </c>
      <c r="C88" s="180">
        <v>182188.04</v>
      </c>
      <c r="D88" s="169">
        <v>682511</v>
      </c>
      <c r="E88" s="169">
        <v>864699.04</v>
      </c>
      <c r="F88" s="170">
        <v>690983</v>
      </c>
      <c r="G88" s="171">
        <f t="shared" si="2"/>
        <v>173716.04000000004</v>
      </c>
      <c r="H88" s="161">
        <f t="shared" si="3"/>
        <v>0</v>
      </c>
      <c r="I88" s="162"/>
      <c r="J88" s="162"/>
      <c r="K88" s="163" t="str">
        <f>VLOOKUP($A88,'[1]Contacts'!$A$2:$R$186,3,0)</f>
        <v>P.O. Box 2000</v>
      </c>
      <c r="L88" s="164" t="str">
        <f>VLOOKUP($A88,'[1]Contacts'!$A$2:$R$186,4,0)</f>
        <v>Moriarty</v>
      </c>
      <c r="M88" s="164" t="str">
        <f>VLOOKUP($A88,'[1]Contacts'!$A$2:$R$186,5,0)</f>
        <v>NM</v>
      </c>
      <c r="N88" s="165">
        <f>VLOOKUP($A88,'[1]Contacts'!$A$2:$R$186,6,0)</f>
        <v>87035</v>
      </c>
      <c r="O88" s="164" t="str">
        <f>VLOOKUP($A88,'[1]Contacts'!$A$2:$R$186,9,0)</f>
        <v>Mr.</v>
      </c>
      <c r="P88" s="166" t="str">
        <f>VLOOKUP($A88,'[1]Contacts'!$A$2:$R$186,10,0)</f>
        <v>Tom </v>
      </c>
      <c r="Q88" s="166" t="str">
        <f>VLOOKUP($A88,'[1]Contacts'!$A$2:$R$186,11,0)</f>
        <v>Sullivan</v>
      </c>
      <c r="R88" s="164" t="str">
        <f>VLOOKUP($A88,'[1]Contacts'!$A$2:$R$186,12,0)</f>
        <v>Superintendent</v>
      </c>
      <c r="S88" s="164" t="str">
        <f>VLOOKUP($A88,'[1]Contacts'!$A$2:$R$186,15,0)</f>
        <v>Ms. </v>
      </c>
      <c r="T88" s="166" t="str">
        <f>VLOOKUP($A88,'[1]Contacts'!$A$2:$R$186,16,0)</f>
        <v>Marla</v>
      </c>
      <c r="U88" s="166" t="str">
        <f>VLOOKUP($A88,'[1]Contacts'!$A$2:$R$186,17,0)</f>
        <v>Lovato</v>
      </c>
      <c r="V88" s="166" t="str">
        <f>VLOOKUP($A88,'[1]Contacts'!$A$2:$R$186,18,0)</f>
        <v>Business Manager</v>
      </c>
      <c r="W88" s="167" t="s">
        <v>695</v>
      </c>
      <c r="X88" s="167" t="s">
        <v>696</v>
      </c>
    </row>
    <row r="89" spans="1:24" ht="12.75">
      <c r="A89" s="94" t="s">
        <v>175</v>
      </c>
      <c r="B89" s="172" t="s">
        <v>402</v>
      </c>
      <c r="C89" s="180">
        <v>9593</v>
      </c>
      <c r="D89" s="169">
        <v>1025</v>
      </c>
      <c r="E89" s="169">
        <v>10618</v>
      </c>
      <c r="F89" s="170">
        <v>8634</v>
      </c>
      <c r="G89" s="171">
        <f t="shared" si="2"/>
        <v>1984</v>
      </c>
      <c r="H89" s="161">
        <f t="shared" si="3"/>
        <v>0</v>
      </c>
      <c r="I89" s="162"/>
      <c r="J89" s="162"/>
      <c r="K89" s="163" t="str">
        <f>VLOOKUP($A89,'[1]Contacts'!$A$2:$R$186,3,0)</f>
        <v>P.O. Box 258</v>
      </c>
      <c r="L89" s="164" t="str">
        <f>VLOOKUP($A89,'[1]Contacts'!$A$2:$R$186,4,0)</f>
        <v>Mosquero</v>
      </c>
      <c r="M89" s="164" t="str">
        <f>VLOOKUP($A89,'[1]Contacts'!$A$2:$R$186,5,0)</f>
        <v>NM</v>
      </c>
      <c r="N89" s="165">
        <f>VLOOKUP($A89,'[1]Contacts'!$A$2:$R$186,6,0)</f>
        <v>87733</v>
      </c>
      <c r="O89" s="164" t="str">
        <f>VLOOKUP($A89,'[1]Contacts'!$A$2:$R$186,9,0)</f>
        <v>Mr.</v>
      </c>
      <c r="P89" s="166" t="str">
        <f>VLOOKUP($A89,'[1]Contacts'!$A$2:$R$186,10,0)</f>
        <v>Bill</v>
      </c>
      <c r="Q89" s="166" t="str">
        <f>VLOOKUP($A89,'[1]Contacts'!$A$2:$R$186,11,0)</f>
        <v>Ward</v>
      </c>
      <c r="R89" s="164" t="str">
        <f>VLOOKUP($A89,'[1]Contacts'!$A$2:$R$186,12,0)</f>
        <v>Superintendent</v>
      </c>
      <c r="S89" s="164" t="str">
        <f>VLOOKUP($A89,'[1]Contacts'!$A$2:$R$186,15,0)</f>
        <v>Ms.</v>
      </c>
      <c r="T89" s="166" t="str">
        <f>VLOOKUP($A89,'[1]Contacts'!$A$2:$R$186,16,0)</f>
        <v>Darla</v>
      </c>
      <c r="U89" s="166" t="str">
        <f>VLOOKUP($A89,'[1]Contacts'!$A$2:$R$186,17,0)</f>
        <v>King</v>
      </c>
      <c r="V89" s="166" t="str">
        <f>VLOOKUP($A89,'[1]Contacts'!$A$2:$R$186,18,0)</f>
        <v>Business Manager</v>
      </c>
      <c r="W89" s="167" t="s">
        <v>697</v>
      </c>
      <c r="X89" s="167" t="s">
        <v>517</v>
      </c>
    </row>
    <row r="90" spans="1:24" ht="12.75">
      <c r="A90" s="173" t="s">
        <v>177</v>
      </c>
      <c r="B90" s="174" t="s">
        <v>403</v>
      </c>
      <c r="C90" s="175">
        <v>48467.8</v>
      </c>
      <c r="D90" s="176">
        <v>214912</v>
      </c>
      <c r="E90" s="176">
        <v>214912</v>
      </c>
      <c r="F90" s="177">
        <v>203693</v>
      </c>
      <c r="G90" s="178">
        <f t="shared" si="2"/>
        <v>11219</v>
      </c>
      <c r="H90" s="179">
        <f t="shared" si="3"/>
        <v>48467.79999999999</v>
      </c>
      <c r="I90" s="179">
        <f>C90+D90</f>
        <v>263379.8</v>
      </c>
      <c r="J90" s="179">
        <f>I90-F90</f>
        <v>59686.79999999999</v>
      </c>
      <c r="K90" s="163" t="str">
        <f>VLOOKUP($A90,'[1]Contacts'!$A$2:$R$186,3,0)</f>
        <v>P.O. Box 456</v>
      </c>
      <c r="L90" s="164" t="str">
        <f>VLOOKUP($A90,'[1]Contacts'!$A$2:$R$186,4,0)</f>
        <v>Mountainair</v>
      </c>
      <c r="M90" s="164" t="str">
        <f>VLOOKUP($A90,'[1]Contacts'!$A$2:$R$186,5,0)</f>
        <v>NM</v>
      </c>
      <c r="N90" s="165">
        <f>VLOOKUP($A90,'[1]Contacts'!$A$2:$R$186,6,0)</f>
        <v>87036</v>
      </c>
      <c r="O90" s="164" t="str">
        <f>VLOOKUP($A90,'[1]Contacts'!$A$2:$R$186,9,0)</f>
        <v>Mr.</v>
      </c>
      <c r="P90" s="166" t="str">
        <f>VLOOKUP($A90,'[1]Contacts'!$A$2:$R$186,10,0)</f>
        <v>Ronald</v>
      </c>
      <c r="Q90" s="166" t="str">
        <f>VLOOKUP($A90,'[1]Contacts'!$A$2:$R$186,11,0)</f>
        <v>Hendrix</v>
      </c>
      <c r="R90" s="164" t="str">
        <f>VLOOKUP($A90,'[1]Contacts'!$A$2:$R$186,12,0)</f>
        <v>Superintendent</v>
      </c>
      <c r="S90" s="164" t="str">
        <f>VLOOKUP($A90,'[1]Contacts'!$A$2:$R$186,15,0)</f>
        <v>Ms.</v>
      </c>
      <c r="T90" s="166" t="str">
        <f>VLOOKUP($A90,'[1]Contacts'!$A$2:$R$186,16,0)</f>
        <v>Tammy</v>
      </c>
      <c r="U90" s="166" t="str">
        <f>VLOOKUP($A90,'[1]Contacts'!$A$2:$R$186,17,0)</f>
        <v>Zamora</v>
      </c>
      <c r="V90" s="166" t="str">
        <f>VLOOKUP($A90,'[1]Contacts'!$A$2:$R$186,18,0)</f>
        <v>Business Manager</v>
      </c>
      <c r="W90" s="167" t="s">
        <v>648</v>
      </c>
      <c r="X90" s="167" t="s">
        <v>698</v>
      </c>
    </row>
    <row r="91" spans="1:24" ht="12.75">
      <c r="A91" s="93" t="s">
        <v>838</v>
      </c>
      <c r="B91" s="172" t="s">
        <v>699</v>
      </c>
      <c r="C91" s="180">
        <v>39372.57</v>
      </c>
      <c r="D91" s="169">
        <v>84144</v>
      </c>
      <c r="E91" s="169">
        <v>123516.57</v>
      </c>
      <c r="F91" s="170">
        <v>91728</v>
      </c>
      <c r="G91" s="171">
        <f t="shared" si="2"/>
        <v>31788.570000000007</v>
      </c>
      <c r="H91" s="161">
        <f t="shared" si="3"/>
        <v>0</v>
      </c>
      <c r="I91" s="162"/>
      <c r="J91" s="162"/>
      <c r="K91" s="163" t="str">
        <f>VLOOKUP($A91,'[1]Contacts'!$A$2:$R$186,3,0)</f>
        <v>1734 Isleta Blvd., SW</v>
      </c>
      <c r="L91" s="164" t="str">
        <f>VLOOKUP($A91,'[1]Contacts'!$A$2:$R$186,4,0)</f>
        <v>Albuquerque</v>
      </c>
      <c r="M91" s="164" t="str">
        <f>VLOOKUP($A91,'[1]Contacts'!$A$2:$R$186,5,0)</f>
        <v>NM</v>
      </c>
      <c r="N91" s="165">
        <f>VLOOKUP($A91,'[1]Contacts'!$A$2:$R$186,6,0)</f>
        <v>87105</v>
      </c>
      <c r="O91" s="164" t="str">
        <f>VLOOKUP($A91,'[1]Contacts'!$A$2:$R$186,9,0)</f>
        <v>Ms.</v>
      </c>
      <c r="P91" s="166" t="str">
        <f>VLOOKUP($A91,'[1]Contacts'!$A$2:$R$186,10,0)</f>
        <v>LaTricia</v>
      </c>
      <c r="Q91" s="166" t="str">
        <f>VLOOKUP($A91,'[1]Contacts'!$A$2:$R$186,11,0)</f>
        <v>Mathis</v>
      </c>
      <c r="R91" s="164" t="str">
        <f>VLOOKUP($A91,'[1]Contacts'!$A$2:$R$186,12,0)</f>
        <v>Principal</v>
      </c>
      <c r="S91" s="164" t="str">
        <f>VLOOKUP($A91,'[1]Contacts'!$A$2:$R$186,15,0)</f>
        <v>Mr.</v>
      </c>
      <c r="T91" s="166" t="str">
        <f>VLOOKUP($A91,'[1]Contacts'!$A$2:$R$186,16,0)</f>
        <v>Mike</v>
      </c>
      <c r="U91" s="166" t="str">
        <f>VLOOKUP($A91,'[1]Contacts'!$A$2:$R$186,17,0)</f>
        <v>Vigil</v>
      </c>
      <c r="V91" s="166" t="str">
        <f>VLOOKUP($A91,'[1]Contacts'!$A$2:$R$186,18,0)</f>
        <v>Business Manager</v>
      </c>
      <c r="W91" s="167" t="s">
        <v>700</v>
      </c>
      <c r="X91" s="167" t="s">
        <v>701</v>
      </c>
    </row>
    <row r="92" spans="1:24" ht="12.75">
      <c r="A92" s="93" t="s">
        <v>839</v>
      </c>
      <c r="B92" s="172" t="s">
        <v>702</v>
      </c>
      <c r="C92" s="180">
        <v>17889</v>
      </c>
      <c r="D92" s="180">
        <v>28054</v>
      </c>
      <c r="E92" s="169">
        <v>45943</v>
      </c>
      <c r="F92" s="170">
        <v>16100</v>
      </c>
      <c r="G92" s="171">
        <f t="shared" si="2"/>
        <v>29843</v>
      </c>
      <c r="H92" s="161">
        <f t="shared" si="3"/>
        <v>0</v>
      </c>
      <c r="I92" s="162"/>
      <c r="J92" s="162"/>
      <c r="K92" s="163" t="str">
        <f>VLOOKUP($A92,'[1]Contacts'!$A$2:$R$186,3,0)</f>
        <v>207 S. Main St.</v>
      </c>
      <c r="L92" s="164" t="str">
        <f>VLOOKUP($A92,'[1]Contacts'!$A$2:$R$186,4,0)</f>
        <v>Las Cruces</v>
      </c>
      <c r="M92" s="164" t="str">
        <f>VLOOKUP($A92,'[1]Contacts'!$A$2:$R$186,5,0)</f>
        <v>NM </v>
      </c>
      <c r="N92" s="165">
        <f>VLOOKUP($A92,'[1]Contacts'!$A$2:$R$186,6,0)</f>
        <v>88001</v>
      </c>
      <c r="O92" s="164" t="str">
        <f>VLOOKUP($A92,'[1]Contacts'!$A$2:$R$186,9,0)</f>
        <v>Ms.</v>
      </c>
      <c r="P92" s="166" t="str">
        <f>VLOOKUP($A92,'[1]Contacts'!$A$2:$R$186,10,0)</f>
        <v>Margarita</v>
      </c>
      <c r="Q92" s="166" t="str">
        <f>VLOOKUP($A92,'[1]Contacts'!$A$2:$R$186,11,0)</f>
        <v>Porter</v>
      </c>
      <c r="R92" s="164" t="str">
        <f>VLOOKUP($A92,'[1]Contacts'!$A$2:$R$186,12,0)</f>
        <v>Head Administrator</v>
      </c>
      <c r="S92" s="164" t="str">
        <f>VLOOKUP($A92,'[1]Contacts'!$A$2:$R$186,15,0)</f>
        <v>Mr.</v>
      </c>
      <c r="T92" s="166" t="str">
        <f>VLOOKUP($A92,'[1]Contacts'!$A$2:$R$186,16,0)</f>
        <v>Mike</v>
      </c>
      <c r="U92" s="166" t="str">
        <f>VLOOKUP($A92,'[1]Contacts'!$A$2:$R$186,17,0)</f>
        <v>Vigil</v>
      </c>
      <c r="V92" s="166" t="str">
        <f>VLOOKUP($A92,'[1]Contacts'!$A$2:$R$186,18,0)</f>
        <v>Business Manager</v>
      </c>
      <c r="W92" s="167" t="s">
        <v>703</v>
      </c>
      <c r="X92" s="167" t="s">
        <v>704</v>
      </c>
    </row>
    <row r="93" spans="1:24" ht="12.75">
      <c r="A93" s="97" t="s">
        <v>840</v>
      </c>
      <c r="B93" s="172" t="s">
        <v>705</v>
      </c>
      <c r="C93" s="180">
        <v>0</v>
      </c>
      <c r="D93" s="169">
        <v>105355</v>
      </c>
      <c r="E93" s="169">
        <v>105355</v>
      </c>
      <c r="F93" s="169">
        <v>0</v>
      </c>
      <c r="G93" s="171">
        <f t="shared" si="2"/>
        <v>105355</v>
      </c>
      <c r="H93" s="161">
        <f t="shared" si="3"/>
        <v>0</v>
      </c>
      <c r="I93" s="162"/>
      <c r="J93" s="162"/>
      <c r="K93" s="163" t="str">
        <f>VLOOKUP($A93,'[1]Contacts'!$A$2:$R$186,3,0)</f>
        <v>4001 Office Court, Suite 201-204</v>
      </c>
      <c r="L93" s="164" t="str">
        <f>VLOOKUP($A93,'[1]Contacts'!$A$2:$R$186,4,0)</f>
        <v>Santa Fe</v>
      </c>
      <c r="M93" s="164" t="str">
        <f>VLOOKUP($A93,'[1]Contacts'!$A$2:$R$186,5,0)</f>
        <v>NM</v>
      </c>
      <c r="N93" s="165">
        <f>VLOOKUP($A93,'[1]Contacts'!$A$2:$R$186,6,0)</f>
        <v>87507</v>
      </c>
      <c r="O93" s="164" t="str">
        <f>VLOOKUP($A93,'[1]Contacts'!$A$2:$R$186,9,0)</f>
        <v>Ms.</v>
      </c>
      <c r="P93" s="166" t="str">
        <f>VLOOKUP($A93,'[1]Contacts'!$A$2:$R$186,10,0)</f>
        <v>Athena</v>
      </c>
      <c r="Q93" s="166" t="str">
        <f>VLOOKUP($A93,'[1]Contacts'!$A$2:$R$186,11,0)</f>
        <v>Trujillo</v>
      </c>
      <c r="R93" s="164" t="str">
        <f>VLOOKUP($A93,'[1]Contacts'!$A$2:$R$186,12,0)</f>
        <v>Principal</v>
      </c>
      <c r="S93" s="164" t="str">
        <f>VLOOKUP($A93,'[1]Contacts'!$A$2:$R$186,15,0)</f>
        <v>Ms.</v>
      </c>
      <c r="T93" s="166" t="str">
        <f>VLOOKUP($A93,'[1]Contacts'!$A$2:$R$186,16,0)</f>
        <v>Justine</v>
      </c>
      <c r="U93" s="166" t="str">
        <f>VLOOKUP($A93,'[1]Contacts'!$A$2:$R$186,17,0)</f>
        <v>Roybal</v>
      </c>
      <c r="V93" s="166" t="str">
        <f>VLOOKUP($A93,'[1]Contacts'!$A$2:$R$186,18,0)</f>
        <v>Business Manager</v>
      </c>
      <c r="W93" s="167" t="s">
        <v>706</v>
      </c>
      <c r="X93" s="167" t="s">
        <v>707</v>
      </c>
    </row>
    <row r="94" spans="1:24" ht="12.75">
      <c r="A94" s="93" t="s">
        <v>841</v>
      </c>
      <c r="B94" s="172" t="s">
        <v>406</v>
      </c>
      <c r="C94" s="180">
        <v>15067.72</v>
      </c>
      <c r="D94" s="169">
        <v>21527</v>
      </c>
      <c r="E94" s="169">
        <v>36594.72</v>
      </c>
      <c r="F94" s="170">
        <v>19569</v>
      </c>
      <c r="G94" s="171">
        <f t="shared" si="2"/>
        <v>17025.72</v>
      </c>
      <c r="H94" s="161">
        <f t="shared" si="3"/>
        <v>0</v>
      </c>
      <c r="I94" s="162"/>
      <c r="J94" s="162"/>
      <c r="K94" s="163" t="str">
        <f>VLOOKUP($A94,'[1]Contacts'!$A$2:$R$186,3,0)</f>
        <v>275 E. Alameda St.</v>
      </c>
      <c r="L94" s="164" t="str">
        <f>VLOOKUP($A94,'[1]Contacts'!$A$2:$R$186,4,0)</f>
        <v>Santa Fe</v>
      </c>
      <c r="M94" s="164" t="str">
        <f>VLOOKUP($A94,'[1]Contacts'!$A$2:$R$186,5,0)</f>
        <v>NM</v>
      </c>
      <c r="N94" s="165">
        <f>VLOOKUP($A94,'[1]Contacts'!$A$2:$R$186,6,0)</f>
        <v>87501</v>
      </c>
      <c r="O94" s="164" t="str">
        <f>VLOOKUP($A94,'[1]Contacts'!$A$2:$R$186,9,0)</f>
        <v>Ms.</v>
      </c>
      <c r="P94" s="166" t="str">
        <f>VLOOKUP($A94,'[1]Contacts'!$A$2:$R$186,10,0)</f>
        <v>Cindy</v>
      </c>
      <c r="Q94" s="166" t="str">
        <f>VLOOKUP($A94,'[1]Contacts'!$A$2:$R$186,11,0)</f>
        <v>Montoya</v>
      </c>
      <c r="R94" s="164" t="str">
        <f>VLOOKUP($A94,'[1]Contacts'!$A$2:$R$186,12,0)</f>
        <v>Principal</v>
      </c>
      <c r="S94" s="164" t="str">
        <f>VLOOKUP($A94,'[1]Contacts'!$A$2:$R$186,15,0)</f>
        <v>Ms.</v>
      </c>
      <c r="T94" s="166" t="str">
        <f>VLOOKUP($A94,'[1]Contacts'!$A$2:$R$186,16,0)</f>
        <v>Christina</v>
      </c>
      <c r="U94" s="166" t="str">
        <f>VLOOKUP($A94,'[1]Contacts'!$A$2:$R$186,17,0)</f>
        <v>Yamashiro</v>
      </c>
      <c r="V94" s="166" t="str">
        <f>VLOOKUP($A94,'[1]Contacts'!$A$2:$R$186,18,0)</f>
        <v>Business Manager</v>
      </c>
      <c r="W94" s="167" t="s">
        <v>708</v>
      </c>
      <c r="X94" s="167" t="s">
        <v>709</v>
      </c>
    </row>
    <row r="95" spans="1:24" ht="18.75" customHeight="1">
      <c r="A95" s="99" t="s">
        <v>842</v>
      </c>
      <c r="B95" s="172" t="s">
        <v>407</v>
      </c>
      <c r="C95" s="180">
        <v>14744.59</v>
      </c>
      <c r="D95" s="169">
        <v>123805</v>
      </c>
      <c r="E95" s="169">
        <v>138549.59</v>
      </c>
      <c r="F95" s="170">
        <v>124098</v>
      </c>
      <c r="G95" s="171">
        <f t="shared" si="2"/>
        <v>14451.589999999997</v>
      </c>
      <c r="H95" s="161">
        <f t="shared" si="3"/>
        <v>0</v>
      </c>
      <c r="I95" s="162"/>
      <c r="J95" s="162"/>
      <c r="K95" s="163" t="str">
        <f>VLOOKUP($A95,'[1]Contacts'!$A$2:$R$186,3,0)</f>
        <v>7939 4th St., NW</v>
      </c>
      <c r="L95" s="164" t="str">
        <f>VLOOKUP($A95,'[1]Contacts'!$A$2:$R$186,4,0)</f>
        <v>Albuquerque</v>
      </c>
      <c r="M95" s="164" t="str">
        <f>VLOOKUP($A95,'[1]Contacts'!$A$2:$R$186,5,0)</f>
        <v>NM</v>
      </c>
      <c r="N95" s="165">
        <f>VLOOKUP($A95,'[1]Contacts'!$A$2:$R$186,6,0)</f>
        <v>87114</v>
      </c>
      <c r="O95" s="164" t="str">
        <f>VLOOKUP($A95,'[1]Contacts'!$A$2:$R$186,9,0)</f>
        <v>Ms. </v>
      </c>
      <c r="P95" s="166" t="str">
        <f>VLOOKUP($A95,'[1]Contacts'!$A$2:$R$186,10,0)</f>
        <v>Stephanie</v>
      </c>
      <c r="Q95" s="166" t="str">
        <f>VLOOKUP($A95,'[1]Contacts'!$A$2:$R$186,11,0)</f>
        <v>Belmore</v>
      </c>
      <c r="R95" s="164" t="str">
        <f>VLOOKUP($A95,'[1]Contacts'!$A$2:$R$186,12,0)</f>
        <v>Principal</v>
      </c>
      <c r="S95" s="164" t="str">
        <f>VLOOKUP($A95,'[1]Contacts'!$A$2:$R$186,15,0)</f>
        <v>Ms.</v>
      </c>
      <c r="T95" s="166" t="str">
        <f>VLOOKUP($A95,'[1]Contacts'!$A$2:$R$186,16,0)</f>
        <v>Sarah</v>
      </c>
      <c r="U95" s="166" t="str">
        <f>VLOOKUP($A95,'[1]Contacts'!$A$2:$R$186,17,0)</f>
        <v>Pina</v>
      </c>
      <c r="V95" s="166" t="str">
        <f>VLOOKUP($A95,'[1]Contacts'!$A$2:$R$186,18,0)</f>
        <v>Business Manager</v>
      </c>
      <c r="W95" s="167" t="s">
        <v>710</v>
      </c>
      <c r="X95" s="167" t="s">
        <v>711</v>
      </c>
    </row>
    <row r="96" spans="1:24" ht="12.75">
      <c r="A96" s="94" t="s">
        <v>187</v>
      </c>
      <c r="B96" s="172" t="s">
        <v>712</v>
      </c>
      <c r="C96" s="180">
        <v>61603.21</v>
      </c>
      <c r="D96" s="169">
        <v>270464</v>
      </c>
      <c r="E96" s="169">
        <v>332067.21</v>
      </c>
      <c r="F96" s="170">
        <v>245862</v>
      </c>
      <c r="G96" s="171">
        <f t="shared" si="2"/>
        <v>86205.21000000002</v>
      </c>
      <c r="H96" s="161">
        <f t="shared" si="3"/>
        <v>0</v>
      </c>
      <c r="I96" s="162"/>
      <c r="J96" s="162"/>
      <c r="K96" s="163" t="str">
        <f>VLOOKUP($A96,'[1]Contacts'!$A$2:$R$186,3,0)</f>
        <v>P.O. Box 368</v>
      </c>
      <c r="L96" s="164" t="str">
        <f>VLOOKUP($A96,'[1]Contacts'!$A$2:$R$186,4,0)</f>
        <v>Pecos</v>
      </c>
      <c r="M96" s="164" t="str">
        <f>VLOOKUP($A96,'[1]Contacts'!$A$2:$R$186,5,0)</f>
        <v>NM</v>
      </c>
      <c r="N96" s="165">
        <f>VLOOKUP($A96,'[1]Contacts'!$A$2:$R$186,6,0)</f>
        <v>87552</v>
      </c>
      <c r="O96" s="164" t="str">
        <f>VLOOKUP($A96,'[1]Contacts'!$A$2:$R$186,9,0)</f>
        <v>Mr.</v>
      </c>
      <c r="P96" s="166" t="str">
        <f>VLOOKUP($A96,'[1]Contacts'!$A$2:$R$186,10,0)</f>
        <v>Fred </v>
      </c>
      <c r="Q96" s="166" t="str">
        <f>VLOOKUP($A96,'[1]Contacts'!$A$2:$R$186,11,0)</f>
        <v>Trujillo</v>
      </c>
      <c r="R96" s="164" t="str">
        <f>VLOOKUP($A96,'[1]Contacts'!$A$2:$R$186,12,0)</f>
        <v>Superintendent</v>
      </c>
      <c r="S96" s="164" t="str">
        <f>VLOOKUP($A96,'[1]Contacts'!$A$2:$R$186,15,0)</f>
        <v>Ms.</v>
      </c>
      <c r="T96" s="166" t="str">
        <f>VLOOKUP($A96,'[1]Contacts'!$A$2:$R$186,16,0)</f>
        <v>Brenda</v>
      </c>
      <c r="U96" s="166" t="str">
        <f>VLOOKUP($A96,'[1]Contacts'!$A$2:$R$186,17,0)</f>
        <v>Gallegos</v>
      </c>
      <c r="V96" s="166" t="str">
        <f>VLOOKUP($A96,'[1]Contacts'!$A$2:$R$186,18,0)</f>
        <v>Business Manager</v>
      </c>
      <c r="W96" s="167" t="s">
        <v>713</v>
      </c>
      <c r="X96" s="167" t="s">
        <v>714</v>
      </c>
    </row>
    <row r="97" spans="1:24" ht="12.75">
      <c r="A97" s="94" t="s">
        <v>189</v>
      </c>
      <c r="B97" s="172" t="s">
        <v>715</v>
      </c>
      <c r="C97" s="180">
        <v>1126.37</v>
      </c>
      <c r="D97" s="169">
        <v>128429</v>
      </c>
      <c r="E97" s="169">
        <v>129555.37</v>
      </c>
      <c r="F97" s="170">
        <v>116747</v>
      </c>
      <c r="G97" s="171">
        <f t="shared" si="2"/>
        <v>12808.369999999995</v>
      </c>
      <c r="H97" s="161">
        <f t="shared" si="3"/>
        <v>0</v>
      </c>
      <c r="I97" s="162"/>
      <c r="J97" s="162"/>
      <c r="K97" s="163" t="str">
        <f>VLOOKUP($A97,'[1]Contacts'!$A$2:$R$186,3,0)</f>
        <v>P.O. Box 520</v>
      </c>
      <c r="L97" s="164" t="str">
        <f>VLOOKUP($A97,'[1]Contacts'!$A$2:$R$186,4,0)</f>
        <v>Penasco</v>
      </c>
      <c r="M97" s="164" t="str">
        <f>VLOOKUP($A97,'[1]Contacts'!$A$2:$R$186,5,0)</f>
        <v>NM</v>
      </c>
      <c r="N97" s="165">
        <f>VLOOKUP($A97,'[1]Contacts'!$A$2:$R$186,6,0)</f>
        <v>87553</v>
      </c>
      <c r="O97" s="164" t="str">
        <f>VLOOKUP($A97,'[1]Contacts'!$A$2:$R$186,9,0)</f>
        <v>Ms.</v>
      </c>
      <c r="P97" s="166" t="str">
        <f>VLOOKUP($A97,'[1]Contacts'!$A$2:$R$186,10,0)</f>
        <v>Darlene</v>
      </c>
      <c r="Q97" s="166" t="str">
        <f>VLOOKUP($A97,'[1]Contacts'!$A$2:$R$186,11,0)</f>
        <v>Ulibarri</v>
      </c>
      <c r="R97" s="164" t="str">
        <f>VLOOKUP($A97,'[1]Contacts'!$A$2:$R$186,12,0)</f>
        <v>Superintendent</v>
      </c>
      <c r="S97" s="164" t="str">
        <f>VLOOKUP($A97,'[1]Contacts'!$A$2:$R$186,15,0)</f>
        <v>Ms.</v>
      </c>
      <c r="T97" s="166" t="str">
        <f>VLOOKUP($A97,'[1]Contacts'!$A$2:$R$186,16,0)</f>
        <v>Elizabeth </v>
      </c>
      <c r="U97" s="166" t="str">
        <f>VLOOKUP($A97,'[1]Contacts'!$A$2:$R$186,17,0)</f>
        <v>Romero</v>
      </c>
      <c r="V97" s="166" t="str">
        <f>VLOOKUP($A97,'[1]Contacts'!$A$2:$R$186,18,0)</f>
        <v>Business Manager</v>
      </c>
      <c r="W97" s="167" t="s">
        <v>716</v>
      </c>
      <c r="X97" s="167" t="s">
        <v>717</v>
      </c>
    </row>
    <row r="98" spans="1:24" ht="12.75">
      <c r="A98" s="173" t="s">
        <v>191</v>
      </c>
      <c r="B98" s="174" t="s">
        <v>410</v>
      </c>
      <c r="C98" s="175">
        <v>113989.44</v>
      </c>
      <c r="D98" s="176">
        <v>275007</v>
      </c>
      <c r="E98" s="176">
        <v>275007</v>
      </c>
      <c r="F98" s="177">
        <v>259800</v>
      </c>
      <c r="G98" s="178">
        <f t="shared" si="2"/>
        <v>15207</v>
      </c>
      <c r="H98" s="179">
        <f t="shared" si="3"/>
        <v>113989.44</v>
      </c>
      <c r="I98" s="179">
        <f>C98+D98</f>
        <v>388996.44</v>
      </c>
      <c r="J98" s="179">
        <f>I98-F98</f>
        <v>129196.44</v>
      </c>
      <c r="K98" s="163" t="str">
        <f>VLOOKUP($A98,'[1]Contacts'!$A$2:$R$186,3,0)</f>
        <v>1574 State Road 502 West</v>
      </c>
      <c r="L98" s="164" t="str">
        <f>VLOOKUP($A98,'[1]Contacts'!$A$2:$R$186,4,0)</f>
        <v>Santa Fe</v>
      </c>
      <c r="M98" s="164" t="str">
        <f>VLOOKUP($A98,'[1]Contacts'!$A$2:$R$186,5,0)</f>
        <v>NM</v>
      </c>
      <c r="N98" s="165">
        <f>VLOOKUP($A98,'[1]Contacts'!$A$2:$R$186,6,0)</f>
        <v>87506</v>
      </c>
      <c r="O98" s="164" t="str">
        <f>VLOOKUP($A98,'[1]Contacts'!$A$2:$R$186,9,0)</f>
        <v>Mr.</v>
      </c>
      <c r="P98" s="166" t="str">
        <f>VLOOKUP($A98,'[1]Contacts'!$A$2:$R$186,10,0)</f>
        <v>Adán</v>
      </c>
      <c r="Q98" s="166" t="str">
        <f>VLOOKUP($A98,'[1]Contacts'!$A$2:$R$186,11,0)</f>
        <v>Delgado</v>
      </c>
      <c r="R98" s="164" t="str">
        <f>VLOOKUP($A98,'[1]Contacts'!$A$2:$R$186,12,0)</f>
        <v>Superintendent</v>
      </c>
      <c r="S98" s="164" t="str">
        <f>VLOOKUP($A98,'[1]Contacts'!$A$2:$R$186,15,0)</f>
        <v>Mr.</v>
      </c>
      <c r="T98" s="166" t="str">
        <f>VLOOKUP($A98,'[1]Contacts'!$A$2:$R$186,16,0)</f>
        <v>Bobby</v>
      </c>
      <c r="U98" s="166" t="str">
        <f>VLOOKUP($A98,'[1]Contacts'!$A$2:$R$186,17,0)</f>
        <v>Spinelli</v>
      </c>
      <c r="V98" s="166" t="str">
        <f>VLOOKUP($A98,'[1]Contacts'!$A$2:$R$186,18,0)</f>
        <v>Finance Director</v>
      </c>
      <c r="W98" s="167" t="s">
        <v>718</v>
      </c>
      <c r="X98" s="167" t="s">
        <v>719</v>
      </c>
    </row>
    <row r="99" spans="1:24" ht="12.75">
      <c r="A99" s="94" t="s">
        <v>193</v>
      </c>
      <c r="B99" s="172" t="s">
        <v>411</v>
      </c>
      <c r="C99" s="180">
        <v>167387.64</v>
      </c>
      <c r="D99" s="169">
        <v>977234</v>
      </c>
      <c r="E99" s="169">
        <v>1144621.64</v>
      </c>
      <c r="F99" s="170">
        <v>901060</v>
      </c>
      <c r="G99" s="171">
        <f t="shared" si="2"/>
        <v>243561.6399999999</v>
      </c>
      <c r="H99" s="161">
        <f t="shared" si="3"/>
        <v>0</v>
      </c>
      <c r="I99" s="162"/>
      <c r="J99" s="162"/>
      <c r="K99" s="163" t="str">
        <f>VLOOKUP($A99,'[1]Contacts'!$A$2:$R$186,3,0)</f>
        <v>501 South Abilene</v>
      </c>
      <c r="L99" s="164" t="str">
        <f>VLOOKUP($A99,'[1]Contacts'!$A$2:$R$186,4,0)</f>
        <v>Portales</v>
      </c>
      <c r="M99" s="164" t="str">
        <f>VLOOKUP($A99,'[1]Contacts'!$A$2:$R$186,5,0)</f>
        <v>NM</v>
      </c>
      <c r="N99" s="165">
        <f>VLOOKUP($A99,'[1]Contacts'!$A$2:$R$186,6,0)</f>
        <v>88130</v>
      </c>
      <c r="O99" s="164" t="str">
        <f>VLOOKUP($A99,'[1]Contacts'!$A$2:$R$186,9,0)</f>
        <v>Mr.</v>
      </c>
      <c r="P99" s="166" t="str">
        <f>VLOOKUP($A99,'[1]Contacts'!$A$2:$R$186,10,0)</f>
        <v>Johnnie</v>
      </c>
      <c r="Q99" s="166" t="str">
        <f>VLOOKUP($A99,'[1]Contacts'!$A$2:$R$186,11,0)</f>
        <v>Cain</v>
      </c>
      <c r="R99" s="164" t="str">
        <f>VLOOKUP($A99,'[1]Contacts'!$A$2:$R$186,12,0)</f>
        <v>Superintendent</v>
      </c>
      <c r="S99" s="164" t="str">
        <f>VLOOKUP($A99,'[1]Contacts'!$A$2:$R$186,15,0)</f>
        <v>Ms.</v>
      </c>
      <c r="T99" s="166" t="str">
        <f>VLOOKUP($A99,'[1]Contacts'!$A$2:$R$186,16,0)</f>
        <v>Sarah</v>
      </c>
      <c r="U99" s="166" t="str">
        <f>VLOOKUP($A99,'[1]Contacts'!$A$2:$R$186,17,0)</f>
        <v>Marquez</v>
      </c>
      <c r="V99" s="166" t="str">
        <f>VLOOKUP($A99,'[1]Contacts'!$A$2:$R$186,18,0)</f>
        <v>Business Manager</v>
      </c>
      <c r="W99" s="167" t="s">
        <v>720</v>
      </c>
      <c r="X99" s="167" t="s">
        <v>721</v>
      </c>
    </row>
    <row r="100" spans="1:24" ht="12.75">
      <c r="A100" s="94" t="s">
        <v>195</v>
      </c>
      <c r="B100" s="172" t="s">
        <v>412</v>
      </c>
      <c r="C100" s="180">
        <v>15255.18</v>
      </c>
      <c r="D100" s="169">
        <v>92484</v>
      </c>
      <c r="E100" s="169">
        <v>107739.18</v>
      </c>
      <c r="F100" s="170">
        <v>92526</v>
      </c>
      <c r="G100" s="171">
        <f t="shared" si="2"/>
        <v>15213.179999999993</v>
      </c>
      <c r="H100" s="161">
        <f t="shared" si="3"/>
        <v>0</v>
      </c>
      <c r="I100" s="162"/>
      <c r="J100" s="162"/>
      <c r="K100" s="163" t="str">
        <f>VLOOKUP($A100,'[1]Contacts'!$A$2:$R$186,3,0)</f>
        <v>P.O. Box 128</v>
      </c>
      <c r="L100" s="164" t="str">
        <f>VLOOKUP($A100,'[1]Contacts'!$A$2:$R$186,4,0)</f>
        <v>Quemado</v>
      </c>
      <c r="M100" s="164" t="str">
        <f>VLOOKUP($A100,'[1]Contacts'!$A$2:$R$186,5,0)</f>
        <v>NM</v>
      </c>
      <c r="N100" s="165">
        <f>VLOOKUP($A100,'[1]Contacts'!$A$2:$R$186,6,0)</f>
        <v>87829</v>
      </c>
      <c r="O100" s="164" t="str">
        <f>VLOOKUP($A100,'[1]Contacts'!$A$2:$R$186,9,0)</f>
        <v>Mr.</v>
      </c>
      <c r="P100" s="166" t="str">
        <f>VLOOKUP($A100,'[1]Contacts'!$A$2:$R$186,10,0)</f>
        <v>Bill</v>
      </c>
      <c r="Q100" s="166" t="str">
        <f>VLOOKUP($A100,'[1]Contacts'!$A$2:$R$186,11,0)</f>
        <v>Green</v>
      </c>
      <c r="R100" s="164" t="str">
        <f>VLOOKUP($A100,'[1]Contacts'!$A$2:$R$186,12,0)</f>
        <v>Superintendent</v>
      </c>
      <c r="S100" s="164" t="str">
        <f>VLOOKUP($A100,'[1]Contacts'!$A$2:$R$186,15,0)</f>
        <v>Ms.</v>
      </c>
      <c r="T100" s="166" t="str">
        <f>VLOOKUP($A100,'[1]Contacts'!$A$2:$R$186,16,0)</f>
        <v>Sandra</v>
      </c>
      <c r="U100" s="166" t="str">
        <f>VLOOKUP($A100,'[1]Contacts'!$A$2:$R$186,17,0)</f>
        <v>Heinsohn</v>
      </c>
      <c r="V100" s="166" t="str">
        <f>VLOOKUP($A100,'[1]Contacts'!$A$2:$R$186,18,0)</f>
        <v>Business Manager</v>
      </c>
      <c r="W100" s="167" t="s">
        <v>516</v>
      </c>
      <c r="X100" s="167" t="s">
        <v>722</v>
      </c>
    </row>
    <row r="101" spans="1:24" ht="12.75">
      <c r="A101" s="94" t="s">
        <v>197</v>
      </c>
      <c r="B101" s="172" t="s">
        <v>413</v>
      </c>
      <c r="C101" s="180">
        <v>31962.75</v>
      </c>
      <c r="D101" s="169">
        <v>156951</v>
      </c>
      <c r="E101" s="169">
        <v>188913.75</v>
      </c>
      <c r="F101" s="170">
        <v>142674</v>
      </c>
      <c r="G101" s="171">
        <f t="shared" si="2"/>
        <v>46239.75</v>
      </c>
      <c r="H101" s="161">
        <f t="shared" si="3"/>
        <v>0</v>
      </c>
      <c r="I101" s="162"/>
      <c r="J101" s="162"/>
      <c r="K101" s="163" t="str">
        <f>VLOOKUP($A101,'[1]Contacts'!$A$2:$R$186,3,0)</f>
        <v>P.O. Box 440</v>
      </c>
      <c r="L101" s="164" t="str">
        <f>VLOOKUP($A101,'[1]Contacts'!$A$2:$R$186,4,0)</f>
        <v>Questa</v>
      </c>
      <c r="M101" s="164" t="str">
        <f>VLOOKUP($A101,'[1]Contacts'!$A$2:$R$186,5,0)</f>
        <v>NM</v>
      </c>
      <c r="N101" s="165">
        <f>VLOOKUP($A101,'[1]Contacts'!$A$2:$R$186,6,0)</f>
        <v>87556</v>
      </c>
      <c r="O101" s="164" t="str">
        <f>VLOOKUP($A101,'[1]Contacts'!$A$2:$R$186,9,0)</f>
        <v>Dr. </v>
      </c>
      <c r="P101" s="166" t="str">
        <f>VLOOKUP($A101,'[1]Contacts'!$A$2:$R$186,10,0)</f>
        <v>Lillian</v>
      </c>
      <c r="Q101" s="166" t="str">
        <f>VLOOKUP($A101,'[1]Contacts'!$A$2:$R$186,11,0)</f>
        <v>Torrez</v>
      </c>
      <c r="R101" s="164" t="str">
        <f>VLOOKUP($A101,'[1]Contacts'!$A$2:$R$186,12,0)</f>
        <v>Superintendent</v>
      </c>
      <c r="S101" s="164" t="str">
        <f>VLOOKUP($A101,'[1]Contacts'!$A$2:$R$186,15,0)</f>
        <v>Ms.</v>
      </c>
      <c r="T101" s="166" t="str">
        <f>VLOOKUP($A101,'[1]Contacts'!$A$2:$R$186,16,0)</f>
        <v>Susie</v>
      </c>
      <c r="U101" s="166" t="str">
        <f>VLOOKUP($A101,'[1]Contacts'!$A$2:$R$186,17,0)</f>
        <v>Martinez</v>
      </c>
      <c r="V101" s="166" t="str">
        <f>VLOOKUP($A101,'[1]Contacts'!$A$2:$R$186,18,0)</f>
        <v>Business Manager</v>
      </c>
      <c r="W101" s="167" t="s">
        <v>723</v>
      </c>
      <c r="X101" s="167" t="s">
        <v>724</v>
      </c>
    </row>
    <row r="102" spans="1:24" ht="12.75">
      <c r="A102" s="93" t="s">
        <v>843</v>
      </c>
      <c r="B102" s="172" t="s">
        <v>725</v>
      </c>
      <c r="C102" s="180">
        <v>1293.31</v>
      </c>
      <c r="D102" s="169">
        <v>35159</v>
      </c>
      <c r="E102" s="169">
        <v>36452.31</v>
      </c>
      <c r="F102" s="170">
        <v>38668</v>
      </c>
      <c r="G102" s="171">
        <f t="shared" si="2"/>
        <v>-2215.6900000000023</v>
      </c>
      <c r="H102" s="161">
        <f t="shared" si="3"/>
        <v>0</v>
      </c>
      <c r="I102" s="162"/>
      <c r="J102" s="162"/>
      <c r="K102" s="163" t="str">
        <f>VLOOKUP($A102,'[1]Contacts'!$A$2:$R$186,3,0)</f>
        <v>230 Truman St., NE</v>
      </c>
      <c r="L102" s="164" t="str">
        <f>VLOOKUP($A102,'[1]Contacts'!$A$2:$R$186,4,0)</f>
        <v>Albuquerque</v>
      </c>
      <c r="M102" s="164" t="str">
        <f>VLOOKUP($A102,'[1]Contacts'!$A$2:$R$186,5,0)</f>
        <v>NM</v>
      </c>
      <c r="N102" s="165">
        <f>VLOOKUP($A102,'[1]Contacts'!$A$2:$R$186,6,0)</f>
        <v>87108</v>
      </c>
      <c r="O102" s="164" t="str">
        <f>VLOOKUP($A102,'[1]Contacts'!$A$2:$R$186,9,0)</f>
        <v>Dr.</v>
      </c>
      <c r="P102" s="166" t="str">
        <f>VLOOKUP($A102,'[1]Contacts'!$A$2:$R$186,10,0)</f>
        <v>Penne</v>
      </c>
      <c r="Q102" s="166" t="str">
        <f>VLOOKUP($A102,'[1]Contacts'!$A$2:$R$186,11,0)</f>
        <v>Wilson</v>
      </c>
      <c r="R102" s="164" t="str">
        <f>VLOOKUP($A102,'[1]Contacts'!$A$2:$R$186,12,0)</f>
        <v>Principal</v>
      </c>
      <c r="S102" s="164" t="str">
        <f>VLOOKUP($A102,'[1]Contacts'!$A$2:$R$186,15,0)</f>
        <v>Mr.</v>
      </c>
      <c r="T102" s="166" t="str">
        <f>VLOOKUP($A102,'[1]Contacts'!$A$2:$R$186,16,0)</f>
        <v>Mike</v>
      </c>
      <c r="U102" s="166" t="str">
        <f>VLOOKUP($A102,'[1]Contacts'!$A$2:$R$186,17,0)</f>
        <v>Vigil</v>
      </c>
      <c r="V102" s="166" t="str">
        <f>VLOOKUP($A102,'[1]Contacts'!$A$2:$R$186,18,0)</f>
        <v>Business Manager</v>
      </c>
      <c r="W102" s="167" t="s">
        <v>726</v>
      </c>
      <c r="X102" s="167" t="s">
        <v>727</v>
      </c>
    </row>
    <row r="103" spans="1:24" ht="12.75">
      <c r="A103" s="94" t="s">
        <v>201</v>
      </c>
      <c r="B103" s="172" t="s">
        <v>415</v>
      </c>
      <c r="C103" s="180">
        <v>93910.5</v>
      </c>
      <c r="D103" s="169">
        <v>346188</v>
      </c>
      <c r="E103" s="169">
        <v>440098.5</v>
      </c>
      <c r="F103" s="170">
        <v>327803</v>
      </c>
      <c r="G103" s="171">
        <f t="shared" si="2"/>
        <v>112295.5</v>
      </c>
      <c r="H103" s="161">
        <f t="shared" si="3"/>
        <v>0</v>
      </c>
      <c r="I103" s="162"/>
      <c r="J103" s="162"/>
      <c r="K103" s="163" t="str">
        <f>VLOOKUP($A103,'[1]Contacts'!$A$2:$R$186,3,0)</f>
        <v>1550 Tiger Circle</v>
      </c>
      <c r="L103" s="164" t="str">
        <f>VLOOKUP($A103,'[1]Contacts'!$A$2:$R$186,4,0)</f>
        <v>Raton</v>
      </c>
      <c r="M103" s="164" t="str">
        <f>VLOOKUP($A103,'[1]Contacts'!$A$2:$R$186,5,0)</f>
        <v>NM</v>
      </c>
      <c r="N103" s="165">
        <f>VLOOKUP($A103,'[1]Contacts'!$A$2:$R$186,6,0)</f>
        <v>87740</v>
      </c>
      <c r="O103" s="164" t="str">
        <f>VLOOKUP($A103,'[1]Contacts'!$A$2:$R$186,9,0)</f>
        <v>Mr.</v>
      </c>
      <c r="P103" s="166" t="str">
        <f>VLOOKUP($A103,'[1]Contacts'!$A$2:$R$186,10,0)</f>
        <v>Neil</v>
      </c>
      <c r="Q103" s="166" t="str">
        <f>VLOOKUP($A103,'[1]Contacts'!$A$2:$R$186,11,0)</f>
        <v>Terhune</v>
      </c>
      <c r="R103" s="164" t="str">
        <f>VLOOKUP($A103,'[1]Contacts'!$A$2:$R$186,12,0)</f>
        <v>Superintendent</v>
      </c>
      <c r="S103" s="164" t="str">
        <f>VLOOKUP($A103,'[1]Contacts'!$A$2:$R$186,15,0)</f>
        <v>Ms.</v>
      </c>
      <c r="T103" s="166" t="str">
        <f>VLOOKUP($A103,'[1]Contacts'!$A$2:$R$186,16,0)</f>
        <v>Lita</v>
      </c>
      <c r="U103" s="166" t="str">
        <f>VLOOKUP($A103,'[1]Contacts'!$A$2:$R$186,17,0)</f>
        <v>Sanchez</v>
      </c>
      <c r="V103" s="166" t="str">
        <f>VLOOKUP($A103,'[1]Contacts'!$A$2:$R$186,18,0)</f>
        <v>Business Manager</v>
      </c>
      <c r="W103" s="167" t="s">
        <v>728</v>
      </c>
      <c r="X103" s="167" t="s">
        <v>729</v>
      </c>
    </row>
    <row r="104" spans="1:24" ht="12.75">
      <c r="A104" s="93" t="s">
        <v>844</v>
      </c>
      <c r="B104" s="172" t="s">
        <v>416</v>
      </c>
      <c r="C104" s="180">
        <v>12250.53</v>
      </c>
      <c r="D104" s="169">
        <v>13263</v>
      </c>
      <c r="E104" s="169">
        <v>25513.53</v>
      </c>
      <c r="F104" s="169">
        <v>0</v>
      </c>
      <c r="G104" s="171">
        <f t="shared" si="2"/>
        <v>25513.53</v>
      </c>
      <c r="H104" s="161">
        <f t="shared" si="3"/>
        <v>0</v>
      </c>
      <c r="I104" s="162"/>
      <c r="J104" s="162"/>
      <c r="K104" s="163" t="str">
        <f>VLOOKUP($A104,'[1]Contacts'!$A$2:$R$186,3,0)</f>
        <v>P.O. Box 742</v>
      </c>
      <c r="L104" s="164" t="str">
        <f>VLOOKUP($A104,'[1]Contacts'!$A$2:$R$186,4,0)</f>
        <v>Red River</v>
      </c>
      <c r="M104" s="164" t="str">
        <f>VLOOKUP($A104,'[1]Contacts'!$A$2:$R$186,5,0)</f>
        <v>NM</v>
      </c>
      <c r="N104" s="165">
        <f>VLOOKUP($A104,'[1]Contacts'!$A$2:$R$186,6,0)</f>
        <v>87558</v>
      </c>
      <c r="O104" s="164" t="str">
        <f>VLOOKUP($A104,'[1]Contacts'!$A$2:$R$186,9,0)</f>
        <v>Ms.</v>
      </c>
      <c r="P104" s="166" t="str">
        <f>VLOOKUP($A104,'[1]Contacts'!$A$2:$R$186,10,0)</f>
        <v>Karen</v>
      </c>
      <c r="Q104" s="166" t="str">
        <f>VLOOKUP($A104,'[1]Contacts'!$A$2:$R$186,11,0)</f>
        <v>Phillips</v>
      </c>
      <c r="R104" s="164" t="str">
        <f>VLOOKUP($A104,'[1]Contacts'!$A$2:$R$186,12,0)</f>
        <v>School Administrator</v>
      </c>
      <c r="S104" s="164" t="str">
        <f>VLOOKUP($A104,'[1]Contacts'!$A$2:$R$186,15,0)</f>
        <v>Mr.</v>
      </c>
      <c r="T104" s="166" t="str">
        <f>VLOOKUP($A104,'[1]Contacts'!$A$2:$R$186,16,0)</f>
        <v>Domingo</v>
      </c>
      <c r="U104" s="166" t="str">
        <f>VLOOKUP($A104,'[1]Contacts'!$A$2:$R$186,17,0)</f>
        <v>Sanchez III</v>
      </c>
      <c r="V104" s="166" t="str">
        <f>VLOOKUP($A104,'[1]Contacts'!$A$2:$R$186,18,0)</f>
        <v>Business Manager</v>
      </c>
      <c r="W104" s="167" t="s">
        <v>730</v>
      </c>
      <c r="X104" s="167" t="s">
        <v>731</v>
      </c>
    </row>
    <row r="105" spans="1:24" ht="12.75">
      <c r="A105" s="173" t="s">
        <v>205</v>
      </c>
      <c r="B105" s="174" t="s">
        <v>732</v>
      </c>
      <c r="C105" s="175">
        <v>49366.81</v>
      </c>
      <c r="D105" s="176">
        <v>138721</v>
      </c>
      <c r="E105" s="176">
        <v>138721</v>
      </c>
      <c r="F105" s="177">
        <v>126103</v>
      </c>
      <c r="G105" s="178">
        <f t="shared" si="2"/>
        <v>12618</v>
      </c>
      <c r="H105" s="179">
        <f t="shared" si="3"/>
        <v>49366.81</v>
      </c>
      <c r="I105" s="179">
        <f>C105+D105</f>
        <v>188087.81</v>
      </c>
      <c r="J105" s="179">
        <f>I105-F105</f>
        <v>61984.81</v>
      </c>
      <c r="K105" s="163" t="str">
        <f>VLOOKUP($A105,'[1]Contacts'!$A$2:$R$186,3,0)</f>
        <v>P.O. Box 350</v>
      </c>
      <c r="L105" s="164" t="str">
        <f>VLOOKUP($A105,'[1]Contacts'!$A$2:$R$186,4,0)</f>
        <v>Reserve</v>
      </c>
      <c r="M105" s="164" t="str">
        <f>VLOOKUP($A105,'[1]Contacts'!$A$2:$R$186,5,0)</f>
        <v>NM</v>
      </c>
      <c r="N105" s="165">
        <f>VLOOKUP($A105,'[1]Contacts'!$A$2:$R$186,6,0)</f>
        <v>87830</v>
      </c>
      <c r="O105" s="164" t="str">
        <f>VLOOKUP($A105,'[1]Contacts'!$A$2:$R$186,9,0)</f>
        <v>Mr.</v>
      </c>
      <c r="P105" s="166" t="str">
        <f>VLOOKUP($A105,'[1]Contacts'!$A$2:$R$186,10,0)</f>
        <v>Bill</v>
      </c>
      <c r="Q105" s="166" t="str">
        <f>VLOOKUP($A105,'[1]Contacts'!$A$2:$R$186,11,0)</f>
        <v>Green</v>
      </c>
      <c r="R105" s="164" t="str">
        <f>VLOOKUP($A105,'[1]Contacts'!$A$2:$R$186,12,0)</f>
        <v>Superintendent</v>
      </c>
      <c r="S105" s="164" t="str">
        <f>VLOOKUP($A105,'[1]Contacts'!$A$2:$R$186,15,0)</f>
        <v>Ms.</v>
      </c>
      <c r="T105" s="166" t="str">
        <f>VLOOKUP($A105,'[1]Contacts'!$A$2:$R$186,16,0)</f>
        <v>Odelia</v>
      </c>
      <c r="U105" s="166" t="str">
        <f>VLOOKUP($A105,'[1]Contacts'!$A$2:$R$186,17,0)</f>
        <v>Delgado</v>
      </c>
      <c r="V105" s="166" t="str">
        <f>VLOOKUP($A105,'[1]Contacts'!$A$2:$R$186,18,0)</f>
        <v>Business Manager</v>
      </c>
      <c r="W105" s="167" t="s">
        <v>535</v>
      </c>
      <c r="X105" s="167" t="s">
        <v>536</v>
      </c>
    </row>
    <row r="106" spans="1:24" ht="12.75">
      <c r="A106" s="173" t="s">
        <v>207</v>
      </c>
      <c r="B106" s="174" t="s">
        <v>418</v>
      </c>
      <c r="C106" s="175">
        <v>476898.66</v>
      </c>
      <c r="D106" s="176">
        <v>1703071</v>
      </c>
      <c r="E106" s="176">
        <v>1703071</v>
      </c>
      <c r="F106" s="177">
        <v>1557997</v>
      </c>
      <c r="G106" s="178">
        <f t="shared" si="2"/>
        <v>145074</v>
      </c>
      <c r="H106" s="179">
        <f t="shared" si="3"/>
        <v>476898.66000000015</v>
      </c>
      <c r="I106" s="179">
        <f>C106+D106</f>
        <v>2179969.66</v>
      </c>
      <c r="J106" s="179">
        <f>I106-F106</f>
        <v>621972.6600000001</v>
      </c>
      <c r="K106" s="163" t="str">
        <f>VLOOKUP($A106,'[1]Contacts'!$A$2:$R$186,3,0)</f>
        <v>500 Laser Road NE</v>
      </c>
      <c r="L106" s="164" t="str">
        <f>VLOOKUP($A106,'[1]Contacts'!$A$2:$R$186,4,0)</f>
        <v>Rio Rancho</v>
      </c>
      <c r="M106" s="164" t="str">
        <f>VLOOKUP($A106,'[1]Contacts'!$A$2:$R$186,5,0)</f>
        <v>NM</v>
      </c>
      <c r="N106" s="165">
        <f>VLOOKUP($A106,'[1]Contacts'!$A$2:$R$186,6,0)</f>
        <v>87124</v>
      </c>
      <c r="O106" s="164" t="str">
        <f>VLOOKUP($A106,'[1]Contacts'!$A$2:$R$186,9,0)</f>
        <v>Dr.</v>
      </c>
      <c r="P106" s="166" t="str">
        <f>VLOOKUP($A106,'[1]Contacts'!$A$2:$R$186,10,0)</f>
        <v>V. Sue</v>
      </c>
      <c r="Q106" s="166" t="str">
        <f>VLOOKUP($A106,'[1]Contacts'!$A$2:$R$186,11,0)</f>
        <v>Cleveland</v>
      </c>
      <c r="R106" s="164" t="str">
        <f>VLOOKUP($A106,'[1]Contacts'!$A$2:$R$186,12,0)</f>
        <v>Superintendent</v>
      </c>
      <c r="S106" s="164" t="str">
        <f>VLOOKUP($A106,'[1]Contacts'!$A$2:$R$186,15,0)</f>
        <v>Mr.</v>
      </c>
      <c r="T106" s="166" t="str">
        <f>VLOOKUP($A106,'[1]Contacts'!$A$2:$R$186,16,0)</f>
        <v>Randy</v>
      </c>
      <c r="U106" s="166" t="str">
        <f>VLOOKUP($A106,'[1]Contacts'!$A$2:$R$186,17,0)</f>
        <v>Evans</v>
      </c>
      <c r="V106" s="166" t="str">
        <f>VLOOKUP($A106,'[1]Contacts'!$A$2:$R$186,18,0)</f>
        <v>Finance Executive Director</v>
      </c>
      <c r="W106" s="167" t="s">
        <v>733</v>
      </c>
      <c r="X106" s="167" t="s">
        <v>734</v>
      </c>
    </row>
    <row r="107" spans="1:24" ht="12.75">
      <c r="A107" s="173" t="s">
        <v>209</v>
      </c>
      <c r="B107" s="174" t="s">
        <v>419</v>
      </c>
      <c r="C107" s="175">
        <v>901000.42</v>
      </c>
      <c r="D107" s="176">
        <v>3569898</v>
      </c>
      <c r="E107" s="176">
        <v>3569898</v>
      </c>
      <c r="F107" s="177">
        <v>3250305</v>
      </c>
      <c r="G107" s="178">
        <f t="shared" si="2"/>
        <v>319593</v>
      </c>
      <c r="H107" s="179">
        <f t="shared" si="3"/>
        <v>901000.4199999999</v>
      </c>
      <c r="I107" s="179">
        <f>C107+D107</f>
        <v>4470898.42</v>
      </c>
      <c r="J107" s="179">
        <f>I107-F107</f>
        <v>1220593.42</v>
      </c>
      <c r="K107" s="163" t="str">
        <f>VLOOKUP($A107,'[1]Contacts'!$A$2:$R$186,3,0)</f>
        <v>P.O. Box 1437</v>
      </c>
      <c r="L107" s="164" t="str">
        <f>VLOOKUP($A107,'[1]Contacts'!$A$2:$R$186,4,0)</f>
        <v>Roswell</v>
      </c>
      <c r="M107" s="164" t="str">
        <f>VLOOKUP($A107,'[1]Contacts'!$A$2:$R$186,5,0)</f>
        <v>NM</v>
      </c>
      <c r="N107" s="165">
        <f>VLOOKUP($A107,'[1]Contacts'!$A$2:$R$186,6,0)</f>
        <v>88201</v>
      </c>
      <c r="O107" s="164" t="str">
        <f>VLOOKUP($A107,'[1]Contacts'!$A$2:$R$186,9,0)</f>
        <v>Mr. </v>
      </c>
      <c r="P107" s="166" t="str">
        <f>VLOOKUP($A107,'[1]Contacts'!$A$2:$R$186,10,0)</f>
        <v>Tom </v>
      </c>
      <c r="Q107" s="166" t="str">
        <f>VLOOKUP($A107,'[1]Contacts'!$A$2:$R$186,11,0)</f>
        <v>Burris</v>
      </c>
      <c r="R107" s="164" t="str">
        <f>VLOOKUP($A107,'[1]Contacts'!$A$2:$R$186,12,0)</f>
        <v>Superintendent</v>
      </c>
      <c r="S107" s="164" t="str">
        <f>VLOOKUP($A107,'[1]Contacts'!$A$2:$R$186,15,0)</f>
        <v>Mr.</v>
      </c>
      <c r="T107" s="166" t="str">
        <f>VLOOKUP($A107,'[1]Contacts'!$A$2:$R$186,16,0)</f>
        <v>Chad</v>
      </c>
      <c r="U107" s="166" t="str">
        <f>VLOOKUP($A107,'[1]Contacts'!$A$2:$R$186,17,0)</f>
        <v>Cole</v>
      </c>
      <c r="V107" s="166" t="str">
        <f>VLOOKUP($A107,'[1]Contacts'!$A$2:$R$186,18,0)</f>
        <v>Assistant Superintendent for Finance</v>
      </c>
      <c r="W107" s="167" t="s">
        <v>528</v>
      </c>
      <c r="X107" s="167" t="s">
        <v>735</v>
      </c>
    </row>
    <row r="108" spans="1:24" ht="12.75">
      <c r="A108" s="94" t="s">
        <v>211</v>
      </c>
      <c r="B108" s="172" t="s">
        <v>736</v>
      </c>
      <c r="C108" s="180">
        <v>0.02</v>
      </c>
      <c r="D108" s="169">
        <v>1238</v>
      </c>
      <c r="E108" s="169">
        <v>1238.02</v>
      </c>
      <c r="F108" s="170">
        <v>1239</v>
      </c>
      <c r="G108" s="171">
        <f t="shared" si="2"/>
        <v>-0.9800000000000182</v>
      </c>
      <c r="H108" s="161">
        <f t="shared" si="3"/>
        <v>0</v>
      </c>
      <c r="I108" s="162"/>
      <c r="J108" s="162"/>
      <c r="K108" s="163" t="str">
        <f>VLOOKUP($A108,'[1]Contacts'!$A$2:$R$186,3,0)</f>
        <v>P.O. Drawer 430</v>
      </c>
      <c r="L108" s="164" t="str">
        <f>VLOOKUP($A108,'[1]Contacts'!$A$2:$R$186,4,0)</f>
        <v>Roy</v>
      </c>
      <c r="M108" s="164" t="str">
        <f>VLOOKUP($A108,'[1]Contacts'!$A$2:$R$186,5,0)</f>
        <v>NM</v>
      </c>
      <c r="N108" s="165">
        <f>VLOOKUP($A108,'[1]Contacts'!$A$2:$R$186,6,0)</f>
        <v>87743</v>
      </c>
      <c r="O108" s="164" t="str">
        <f>VLOOKUP($A108,'[1]Contacts'!$A$2:$R$186,9,0)</f>
        <v>Mr.</v>
      </c>
      <c r="P108" s="166" t="str">
        <f>VLOOKUP($A108,'[1]Contacts'!$A$2:$R$186,10,0)</f>
        <v>Secundino </v>
      </c>
      <c r="Q108" s="166" t="str">
        <f>VLOOKUP($A108,'[1]Contacts'!$A$2:$R$186,11,0)</f>
        <v>Esquibel, Jr.</v>
      </c>
      <c r="R108" s="164" t="str">
        <f>VLOOKUP($A108,'[1]Contacts'!$A$2:$R$186,12,0)</f>
        <v>Superintendent</v>
      </c>
      <c r="S108" s="164" t="str">
        <f>VLOOKUP($A108,'[1]Contacts'!$A$2:$R$186,15,0)</f>
        <v>Ms.</v>
      </c>
      <c r="T108" s="166" t="str">
        <f>VLOOKUP($A108,'[1]Contacts'!$A$2:$R$186,16,0)</f>
        <v>Sherrita</v>
      </c>
      <c r="U108" s="166" t="str">
        <f>VLOOKUP($A108,'[1]Contacts'!$A$2:$R$186,17,0)</f>
        <v>Fluhman</v>
      </c>
      <c r="V108" s="166" t="str">
        <f>VLOOKUP($A108,'[1]Contacts'!$A$2:$R$186,18,0)</f>
        <v>Business Manager</v>
      </c>
      <c r="W108" s="167" t="s">
        <v>563</v>
      </c>
      <c r="X108" s="167" t="s">
        <v>737</v>
      </c>
    </row>
    <row r="109" spans="1:24" ht="12.75">
      <c r="A109" s="94" t="s">
        <v>213</v>
      </c>
      <c r="B109" s="172" t="s">
        <v>421</v>
      </c>
      <c r="C109" s="180">
        <v>2466.65</v>
      </c>
      <c r="D109" s="169">
        <v>557306</v>
      </c>
      <c r="E109" s="169">
        <v>559772.65</v>
      </c>
      <c r="F109" s="170">
        <v>526238</v>
      </c>
      <c r="G109" s="171">
        <f t="shared" si="2"/>
        <v>33534.65000000002</v>
      </c>
      <c r="H109" s="161">
        <f t="shared" si="3"/>
        <v>0</v>
      </c>
      <c r="I109" s="162"/>
      <c r="J109" s="162"/>
      <c r="K109" s="163" t="str">
        <f>VLOOKUP($A109,'[1]Contacts'!$A$2:$R$186,3,0)</f>
        <v>200 Horton Circle</v>
      </c>
      <c r="L109" s="164" t="str">
        <f>VLOOKUP($A109,'[1]Contacts'!$A$2:$R$186,4,0)</f>
        <v>Ruidoso</v>
      </c>
      <c r="M109" s="164" t="str">
        <f>VLOOKUP($A109,'[1]Contacts'!$A$2:$R$186,5,0)</f>
        <v>NM</v>
      </c>
      <c r="N109" s="165">
        <f>VLOOKUP($A109,'[1]Contacts'!$A$2:$R$186,6,0)</f>
        <v>88345</v>
      </c>
      <c r="O109" s="164" t="str">
        <f>VLOOKUP($A109,'[1]Contacts'!$A$2:$R$186,9,0)</f>
        <v>Dr.</v>
      </c>
      <c r="P109" s="166" t="str">
        <f>VLOOKUP($A109,'[1]Contacts'!$A$2:$R$186,10,0)</f>
        <v>George</v>
      </c>
      <c r="Q109" s="166" t="str">
        <f>VLOOKUP($A109,'[1]Contacts'!$A$2:$R$186,11,0)</f>
        <v>Bickert</v>
      </c>
      <c r="R109" s="164" t="str">
        <f>VLOOKUP($A109,'[1]Contacts'!$A$2:$R$186,12,0)</f>
        <v>Superintendent</v>
      </c>
      <c r="S109" s="164" t="str">
        <f>VLOOKUP($A109,'[1]Contacts'!$A$2:$R$186,15,0)</f>
        <v>Ms.</v>
      </c>
      <c r="T109" s="166" t="str">
        <f>VLOOKUP($A109,'[1]Contacts'!$A$2:$R$186,16,0)</f>
        <v>Caron</v>
      </c>
      <c r="U109" s="166" t="str">
        <f>VLOOKUP($A109,'[1]Contacts'!$A$2:$R$186,17,0)</f>
        <v>Snow</v>
      </c>
      <c r="V109" s="166" t="str">
        <f>VLOOKUP($A109,'[1]Contacts'!$A$2:$R$186,18,0)</f>
        <v>Director of Finance</v>
      </c>
      <c r="W109" s="167" t="s">
        <v>738</v>
      </c>
      <c r="X109" s="167" t="s">
        <v>739</v>
      </c>
    </row>
    <row r="110" spans="1:24" ht="12.75">
      <c r="A110" s="93" t="s">
        <v>845</v>
      </c>
      <c r="B110" s="172" t="s">
        <v>740</v>
      </c>
      <c r="C110" s="180">
        <v>0</v>
      </c>
      <c r="D110" s="169">
        <v>13625</v>
      </c>
      <c r="E110" s="169">
        <v>13625</v>
      </c>
      <c r="F110" s="170">
        <v>0</v>
      </c>
      <c r="G110" s="171">
        <f t="shared" si="2"/>
        <v>13625</v>
      </c>
      <c r="H110" s="161">
        <f t="shared" si="3"/>
        <v>0</v>
      </c>
      <c r="I110" s="162"/>
      <c r="J110" s="162"/>
      <c r="K110" s="163" t="str">
        <f>VLOOKUP($A110,'[1]Contacts'!$A$2:$R$186,3,0)</f>
        <v>5120 Masthead, NE</v>
      </c>
      <c r="L110" s="164" t="str">
        <f>VLOOKUP($A110,'[1]Contacts'!$A$2:$R$186,4,0)</f>
        <v>Albuquerque</v>
      </c>
      <c r="M110" s="164" t="str">
        <f>VLOOKUP($A110,'[1]Contacts'!$A$2:$R$186,5,0)</f>
        <v>NM</v>
      </c>
      <c r="N110" s="165">
        <f>VLOOKUP($A110,'[1]Contacts'!$A$2:$R$186,6,0)</f>
        <v>87109</v>
      </c>
      <c r="O110" s="164" t="str">
        <f>VLOOKUP($A110,'[1]Contacts'!$A$2:$R$186,9,0)</f>
        <v>Ms.</v>
      </c>
      <c r="P110" s="166" t="str">
        <f>VLOOKUP($A110,'[1]Contacts'!$A$2:$R$186,10,0)</f>
        <v>Algene </v>
      </c>
      <c r="Q110" s="166" t="str">
        <f>VLOOKUP($A110,'[1]Contacts'!$A$2:$R$186,11,0)</f>
        <v>Herrick</v>
      </c>
      <c r="R110" s="164" t="str">
        <f>VLOOKUP($A110,'[1]Contacts'!$A$2:$R$186,12,0)</f>
        <v>Director</v>
      </c>
      <c r="S110" s="164" t="str">
        <f>VLOOKUP($A110,'[1]Contacts'!$A$2:$R$186,15,0)</f>
        <v>Mr. </v>
      </c>
      <c r="T110" s="166" t="str">
        <f>VLOOKUP($A110,'[1]Contacts'!$A$2:$R$186,16,0)</f>
        <v>Mike</v>
      </c>
      <c r="U110" s="166" t="str">
        <f>VLOOKUP($A110,'[1]Contacts'!$A$2:$R$186,17,0)</f>
        <v>Vigil</v>
      </c>
      <c r="V110" s="166" t="str">
        <f>VLOOKUP($A110,'[1]Contacts'!$A$2:$R$186,18,0)</f>
        <v>Business Manager</v>
      </c>
      <c r="W110" s="167" t="s">
        <v>741</v>
      </c>
      <c r="X110" s="167" t="s">
        <v>742</v>
      </c>
    </row>
    <row r="111" spans="1:24" ht="12.75">
      <c r="A111" s="94" t="s">
        <v>217</v>
      </c>
      <c r="B111" s="172" t="s">
        <v>743</v>
      </c>
      <c r="C111" s="180">
        <v>9154.71</v>
      </c>
      <c r="D111" s="169">
        <v>47825</v>
      </c>
      <c r="E111" s="169">
        <v>56979.71</v>
      </c>
      <c r="F111" s="170">
        <v>47847</v>
      </c>
      <c r="G111" s="171">
        <f t="shared" si="2"/>
        <v>9132.71</v>
      </c>
      <c r="H111" s="161">
        <f t="shared" si="3"/>
        <v>0</v>
      </c>
      <c r="I111" s="162"/>
      <c r="J111" s="162"/>
      <c r="K111" s="163" t="str">
        <f>VLOOKUP($A111,'[1]Contacts'!$A$2:$R$186,3,0)</f>
        <v>P.O. Box 5</v>
      </c>
      <c r="L111" s="164" t="str">
        <f>VLOOKUP($A111,'[1]Contacts'!$A$2:$R$186,4,0)</f>
        <v>San Jon</v>
      </c>
      <c r="M111" s="164" t="str">
        <f>VLOOKUP($A111,'[1]Contacts'!$A$2:$R$186,5,0)</f>
        <v>NM</v>
      </c>
      <c r="N111" s="165">
        <f>VLOOKUP($A111,'[1]Contacts'!$A$2:$R$186,6,0)</f>
        <v>88434</v>
      </c>
      <c r="O111" s="164" t="str">
        <f>VLOOKUP($A111,'[1]Contacts'!$A$2:$R$186,9,0)</f>
        <v>Mr.</v>
      </c>
      <c r="P111" s="166" t="str">
        <f>VLOOKUP($A111,'[1]Contacts'!$A$2:$R$186,10,0)</f>
        <v>Colin </v>
      </c>
      <c r="Q111" s="166" t="str">
        <f>VLOOKUP($A111,'[1]Contacts'!$A$2:$R$186,11,0)</f>
        <v>Taylor</v>
      </c>
      <c r="R111" s="164" t="str">
        <f>VLOOKUP($A111,'[1]Contacts'!$A$2:$R$186,12,0)</f>
        <v>Superintendent</v>
      </c>
      <c r="S111" s="164" t="str">
        <f>VLOOKUP($A111,'[1]Contacts'!$A$2:$R$186,15,0)</f>
        <v>Ms.</v>
      </c>
      <c r="T111" s="166" t="str">
        <f>VLOOKUP($A111,'[1]Contacts'!$A$2:$R$186,16,0)</f>
        <v>Lucy</v>
      </c>
      <c r="U111" s="166" t="str">
        <f>VLOOKUP($A111,'[1]Contacts'!$A$2:$R$186,17,0)</f>
        <v>Heddlesten</v>
      </c>
      <c r="V111" s="166" t="str">
        <f>VLOOKUP($A111,'[1]Contacts'!$A$2:$R$186,18,0)</f>
        <v>Business Manager</v>
      </c>
      <c r="W111" s="167" t="s">
        <v>744</v>
      </c>
      <c r="X111" s="167" t="s">
        <v>745</v>
      </c>
    </row>
    <row r="112" spans="1:24" ht="12.75">
      <c r="A112" s="94" t="s">
        <v>219</v>
      </c>
      <c r="B112" s="172" t="s">
        <v>423</v>
      </c>
      <c r="C112" s="180">
        <v>260604.27</v>
      </c>
      <c r="D112" s="169">
        <v>3779393</v>
      </c>
      <c r="E112" s="169">
        <v>4039997.27</v>
      </c>
      <c r="F112" s="170">
        <v>3566815</v>
      </c>
      <c r="G112" s="171">
        <f t="shared" si="2"/>
        <v>473182.27</v>
      </c>
      <c r="H112" s="161">
        <f t="shared" si="3"/>
        <v>0</v>
      </c>
      <c r="I112" s="162"/>
      <c r="J112" s="162"/>
      <c r="K112" s="163" t="str">
        <f>VLOOKUP($A112,'[1]Contacts'!$A$2:$R$186,3,0)</f>
        <v>610 Alta Vista</v>
      </c>
      <c r="L112" s="164" t="str">
        <f>VLOOKUP($A112,'[1]Contacts'!$A$2:$R$186,4,0)</f>
        <v>Santa Fe</v>
      </c>
      <c r="M112" s="164" t="str">
        <f>VLOOKUP($A112,'[1]Contacts'!$A$2:$R$186,5,0)</f>
        <v>NM</v>
      </c>
      <c r="N112" s="165">
        <f>VLOOKUP($A112,'[1]Contacts'!$A$2:$R$186,6,0)</f>
        <v>87505</v>
      </c>
      <c r="O112" s="164" t="str">
        <f>VLOOKUP($A112,'[1]Contacts'!$A$2:$R$186,9,0)</f>
        <v>Dr.</v>
      </c>
      <c r="P112" s="166" t="str">
        <f>VLOOKUP($A112,'[1]Contacts'!$A$2:$R$186,10,0)</f>
        <v>Joel</v>
      </c>
      <c r="Q112" s="166" t="str">
        <f>VLOOKUP($A112,'[1]Contacts'!$A$2:$R$186,11,0)</f>
        <v>Boyd</v>
      </c>
      <c r="R112" s="164" t="str">
        <f>VLOOKUP($A112,'[1]Contacts'!$A$2:$R$186,12,0)</f>
        <v>Superintendent</v>
      </c>
      <c r="S112" s="164" t="str">
        <f>VLOOKUP($A112,'[1]Contacts'!$A$2:$R$186,15,0)</f>
        <v>Mr.</v>
      </c>
      <c r="T112" s="166" t="str">
        <f>VLOOKUP($A112,'[1]Contacts'!$A$2:$R$186,16,0)</f>
        <v>Carl </v>
      </c>
      <c r="U112" s="166" t="str">
        <f>VLOOKUP($A112,'[1]Contacts'!$A$2:$R$186,17,0)</f>
        <v>Gruenler</v>
      </c>
      <c r="V112" s="166" t="str">
        <f>VLOOKUP($A112,'[1]Contacts'!$A$2:$R$186,18,0)</f>
        <v>Chief Business Officer</v>
      </c>
      <c r="W112" s="167" t="s">
        <v>575</v>
      </c>
      <c r="X112" s="167" t="s">
        <v>746</v>
      </c>
    </row>
    <row r="113" spans="1:24" ht="12.75">
      <c r="A113" s="94" t="s">
        <v>221</v>
      </c>
      <c r="B113" s="172" t="s">
        <v>424</v>
      </c>
      <c r="C113" s="180">
        <v>5319.39</v>
      </c>
      <c r="D113" s="169">
        <v>198023</v>
      </c>
      <c r="E113" s="169">
        <v>203342.39</v>
      </c>
      <c r="F113" s="170">
        <v>180010</v>
      </c>
      <c r="G113" s="171">
        <f t="shared" si="2"/>
        <v>23332.390000000014</v>
      </c>
      <c r="H113" s="161">
        <f t="shared" si="3"/>
        <v>0</v>
      </c>
      <c r="I113" s="162"/>
      <c r="J113" s="162"/>
      <c r="K113" s="163" t="str">
        <f>VLOOKUP($A113,'[1]Contacts'!$A$2:$R$186,3,0)</f>
        <v>344 Fourth Street</v>
      </c>
      <c r="L113" s="164" t="str">
        <f>VLOOKUP($A113,'[1]Contacts'!$A$2:$R$186,4,0)</f>
        <v>Santa Rosa</v>
      </c>
      <c r="M113" s="164" t="str">
        <f>VLOOKUP($A113,'[1]Contacts'!$A$2:$R$186,5,0)</f>
        <v>NM</v>
      </c>
      <c r="N113" s="165">
        <f>VLOOKUP($A113,'[1]Contacts'!$A$2:$R$186,6,0)</f>
        <v>88435</v>
      </c>
      <c r="O113" s="164" t="str">
        <f>VLOOKUP($A113,'[1]Contacts'!$A$2:$R$186,9,0)</f>
        <v>Mr.</v>
      </c>
      <c r="P113" s="166" t="str">
        <f>VLOOKUP($A113,'[1]Contacts'!$A$2:$R$186,10,0)</f>
        <v>Ted</v>
      </c>
      <c r="Q113" s="166" t="str">
        <f>VLOOKUP($A113,'[1]Contacts'!$A$2:$R$186,11,0)</f>
        <v>Hern</v>
      </c>
      <c r="R113" s="164" t="str">
        <f>VLOOKUP($A113,'[1]Contacts'!$A$2:$R$186,12,0)</f>
        <v>Superintendent</v>
      </c>
      <c r="S113" s="164" t="str">
        <f>VLOOKUP($A113,'[1]Contacts'!$A$2:$R$186,15,0)</f>
        <v>Ms.</v>
      </c>
      <c r="T113" s="166" t="str">
        <f>VLOOKUP($A113,'[1]Contacts'!$A$2:$R$186,16,0)</f>
        <v>Yolette</v>
      </c>
      <c r="U113" s="166" t="str">
        <f>VLOOKUP($A113,'[1]Contacts'!$A$2:$R$186,17,0)</f>
        <v>Gallegos</v>
      </c>
      <c r="V113" s="166" t="str">
        <f>VLOOKUP($A113,'[1]Contacts'!$A$2:$R$186,18,0)</f>
        <v>Business Manager</v>
      </c>
      <c r="W113" s="167" t="s">
        <v>747</v>
      </c>
      <c r="X113" s="167" t="s">
        <v>748</v>
      </c>
    </row>
    <row r="114" spans="1:24" ht="12.75">
      <c r="A114" s="93" t="s">
        <v>846</v>
      </c>
      <c r="B114" s="172" t="s">
        <v>749</v>
      </c>
      <c r="C114" s="180">
        <v>47338</v>
      </c>
      <c r="D114" s="169">
        <v>47739</v>
      </c>
      <c r="E114" s="169">
        <v>95077</v>
      </c>
      <c r="F114" s="170">
        <v>43396</v>
      </c>
      <c r="G114" s="171">
        <f t="shared" si="2"/>
        <v>51681</v>
      </c>
      <c r="H114" s="161">
        <f t="shared" si="3"/>
        <v>0</v>
      </c>
      <c r="I114" s="162"/>
      <c r="J114" s="162"/>
      <c r="K114" s="163" t="str">
        <f>VLOOKUP($A114,'[1]Contacts'!$A$2:$R$186,3,0)</f>
        <v>1800 Main NE, Suite 250</v>
      </c>
      <c r="L114" s="164" t="str">
        <f>VLOOKUP($A114,'[1]Contacts'!$A$2:$R$186,4,0)</f>
        <v>Los Lunas</v>
      </c>
      <c r="M114" s="164" t="str">
        <f>VLOOKUP($A114,'[1]Contacts'!$A$2:$R$186,5,0)</f>
        <v>NM</v>
      </c>
      <c r="N114" s="165">
        <f>VLOOKUP($A114,'[1]Contacts'!$A$2:$R$186,6,0)</f>
        <v>87031</v>
      </c>
      <c r="O114" s="164" t="str">
        <f>VLOOKUP($A114,'[1]Contacts'!$A$2:$R$186,9,0)</f>
        <v>Mr.</v>
      </c>
      <c r="P114" s="166" t="str">
        <f>VLOOKUP($A114,'[1]Contacts'!$A$2:$R$186,10,0)</f>
        <v>Mike</v>
      </c>
      <c r="Q114" s="166" t="str">
        <f>VLOOKUP($A114,'[1]Contacts'!$A$2:$R$186,11,0)</f>
        <v>Ogas</v>
      </c>
      <c r="R114" s="164" t="str">
        <f>VLOOKUP($A114,'[1]Contacts'!$A$2:$R$186,12,0)</f>
        <v>Head Administrator</v>
      </c>
      <c r="S114" s="164" t="str">
        <f>VLOOKUP($A114,'[1]Contacts'!$A$2:$R$186,15,0)</f>
        <v>Ms.</v>
      </c>
      <c r="T114" s="166" t="str">
        <f>VLOOKUP($A114,'[1]Contacts'!$A$2:$R$186,16,0)</f>
        <v>Geri</v>
      </c>
      <c r="U114" s="166" t="str">
        <f>VLOOKUP($A114,'[1]Contacts'!$A$2:$R$186,17,0)</f>
        <v>Bennett</v>
      </c>
      <c r="V114" s="166" t="str">
        <f>VLOOKUP($A114,'[1]Contacts'!$A$2:$R$186,18,0)</f>
        <v>Business Manager</v>
      </c>
      <c r="W114" s="167" t="s">
        <v>750</v>
      </c>
      <c r="X114" s="167" t="s">
        <v>751</v>
      </c>
    </row>
    <row r="115" spans="1:24" ht="12.75">
      <c r="A115" s="94" t="s">
        <v>225</v>
      </c>
      <c r="B115" s="172" t="s">
        <v>752</v>
      </c>
      <c r="C115" s="180">
        <v>118538.35</v>
      </c>
      <c r="D115" s="169">
        <v>762202</v>
      </c>
      <c r="E115" s="169">
        <v>880740.35</v>
      </c>
      <c r="F115" s="170">
        <v>701069</v>
      </c>
      <c r="G115" s="171">
        <f t="shared" si="2"/>
        <v>179671.34999999998</v>
      </c>
      <c r="H115" s="161">
        <f t="shared" si="3"/>
        <v>0</v>
      </c>
      <c r="I115" s="162"/>
      <c r="J115" s="162"/>
      <c r="K115" s="163" t="str">
        <f>VLOOKUP($A115,'[1]Contacts'!$A$2:$R$186,3,0)</f>
        <v>2810 N. Swan St.</v>
      </c>
      <c r="L115" s="164" t="str">
        <f>VLOOKUP($A115,'[1]Contacts'!$A$2:$R$186,4,0)</f>
        <v>Silver City</v>
      </c>
      <c r="M115" s="164" t="str">
        <f>VLOOKUP($A115,'[1]Contacts'!$A$2:$R$186,5,0)</f>
        <v>NM</v>
      </c>
      <c r="N115" s="165">
        <f>VLOOKUP($A115,'[1]Contacts'!$A$2:$R$186,6,0)</f>
        <v>88061</v>
      </c>
      <c r="O115" s="164" t="str">
        <f>VLOOKUP($A115,'[1]Contacts'!$A$2:$R$186,9,0)</f>
        <v>Mr.</v>
      </c>
      <c r="P115" s="166" t="str">
        <f>VLOOKUP($A115,'[1]Contacts'!$A$2:$R$186,10,0)</f>
        <v>Lon</v>
      </c>
      <c r="Q115" s="166" t="str">
        <f>VLOOKUP($A115,'[1]Contacts'!$A$2:$R$186,11,0)</f>
        <v>Streib</v>
      </c>
      <c r="R115" s="164" t="str">
        <f>VLOOKUP($A115,'[1]Contacts'!$A$2:$R$186,12,0)</f>
        <v>Superintendent</v>
      </c>
      <c r="S115" s="164" t="str">
        <f>VLOOKUP($A115,'[1]Contacts'!$A$2:$R$186,15,0)</f>
        <v>Ms.</v>
      </c>
      <c r="T115" s="166" t="str">
        <f>VLOOKUP($A115,'[1]Contacts'!$A$2:$R$186,16,0)</f>
        <v>Candy</v>
      </c>
      <c r="U115" s="166" t="str">
        <f>VLOOKUP($A115,'[1]Contacts'!$A$2:$R$186,17,0)</f>
        <v>Milam</v>
      </c>
      <c r="V115" s="166" t="str">
        <f>VLOOKUP($A115,'[1]Contacts'!$A$2:$R$186,18,0)</f>
        <v>Business Manager</v>
      </c>
      <c r="W115" s="167" t="s">
        <v>753</v>
      </c>
      <c r="X115" s="167" t="s">
        <v>754</v>
      </c>
    </row>
    <row r="116" spans="1:24" ht="12.75">
      <c r="A116" s="94" t="s">
        <v>227</v>
      </c>
      <c r="B116" s="172" t="s">
        <v>427</v>
      </c>
      <c r="C116" s="180">
        <v>71798.44</v>
      </c>
      <c r="D116" s="169">
        <v>755006</v>
      </c>
      <c r="E116" s="169">
        <v>826804.44</v>
      </c>
      <c r="F116" s="170">
        <v>717736</v>
      </c>
      <c r="G116" s="171">
        <f t="shared" si="2"/>
        <v>109068.43999999994</v>
      </c>
      <c r="H116" s="161">
        <f t="shared" si="3"/>
        <v>0</v>
      </c>
      <c r="I116" s="162"/>
      <c r="J116" s="162"/>
      <c r="K116" s="163" t="str">
        <f>VLOOKUP($A116,'[1]Contacts'!$A$2:$R$186,3,0)</f>
        <v>700 Franklin Street</v>
      </c>
      <c r="L116" s="164" t="str">
        <f>VLOOKUP($A116,'[1]Contacts'!$A$2:$R$186,4,0)</f>
        <v>Socorro</v>
      </c>
      <c r="M116" s="164" t="str">
        <f>VLOOKUP($A116,'[1]Contacts'!$A$2:$R$186,5,0)</f>
        <v>NM</v>
      </c>
      <c r="N116" s="165">
        <f>VLOOKUP($A116,'[1]Contacts'!$A$2:$R$186,6,0)</f>
        <v>87801</v>
      </c>
      <c r="O116" s="164" t="str">
        <f>VLOOKUP($A116,'[1]Contacts'!$A$2:$R$186,9,0)</f>
        <v>Mr.</v>
      </c>
      <c r="P116" s="166" t="str">
        <f>VLOOKUP($A116,'[1]Contacts'!$A$2:$R$186,10,0)</f>
        <v>Randall </v>
      </c>
      <c r="Q116" s="166" t="str">
        <f>VLOOKUP($A116,'[1]Contacts'!$A$2:$R$186,11,0)</f>
        <v>Earwood</v>
      </c>
      <c r="R116" s="164" t="str">
        <f>VLOOKUP($A116,'[1]Contacts'!$A$2:$R$186,12,0)</f>
        <v>Superintendent</v>
      </c>
      <c r="S116" s="164" t="str">
        <f>VLOOKUP($A116,'[1]Contacts'!$A$2:$R$186,15,0)</f>
        <v>Mr.</v>
      </c>
      <c r="T116" s="166" t="str">
        <f>VLOOKUP($A116,'[1]Contacts'!$A$2:$R$186,16,0)</f>
        <v>Donald</v>
      </c>
      <c r="U116" s="166" t="str">
        <f>VLOOKUP($A116,'[1]Contacts'!$A$2:$R$186,17,0)</f>
        <v>Monette</v>
      </c>
      <c r="V116" s="166" t="str">
        <f>VLOOKUP($A116,'[1]Contacts'!$A$2:$R$186,18,0)</f>
        <v>Business Manager</v>
      </c>
      <c r="W116" s="167" t="s">
        <v>755</v>
      </c>
      <c r="X116" s="167" t="s">
        <v>756</v>
      </c>
    </row>
    <row r="117" spans="1:24" ht="12.75">
      <c r="A117" s="93" t="s">
        <v>847</v>
      </c>
      <c r="B117" s="172" t="s">
        <v>428</v>
      </c>
      <c r="C117" s="180">
        <v>29258.52</v>
      </c>
      <c r="D117" s="169">
        <v>59068</v>
      </c>
      <c r="E117" s="169">
        <v>88326.52</v>
      </c>
      <c r="F117" s="170">
        <v>53696</v>
      </c>
      <c r="G117" s="171">
        <f t="shared" si="2"/>
        <v>34630.520000000004</v>
      </c>
      <c r="H117" s="161">
        <f t="shared" si="3"/>
        <v>0</v>
      </c>
      <c r="I117" s="162"/>
      <c r="J117" s="162"/>
      <c r="K117" s="163" t="str">
        <f>VLOOKUP($A117,'[1]Contacts'!$A$2:$R$186,3,0)</f>
        <v>2813 Gun Club Road, SW</v>
      </c>
      <c r="L117" s="164" t="str">
        <f>VLOOKUP($A117,'[1]Contacts'!$A$2:$R$186,4,0)</f>
        <v>Albuquerque</v>
      </c>
      <c r="M117" s="164" t="str">
        <f>VLOOKUP($A117,'[1]Contacts'!$A$2:$R$186,5,0)</f>
        <v>NM</v>
      </c>
      <c r="N117" s="165">
        <f>VLOOKUP($A117,'[1]Contacts'!$A$2:$R$186,6,0)</f>
        <v>87105</v>
      </c>
      <c r="O117" s="164" t="str">
        <f>VLOOKUP($A117,'[1]Contacts'!$A$2:$R$186,9,0)</f>
        <v>Ms.</v>
      </c>
      <c r="P117" s="166" t="str">
        <f>VLOOKUP($A117,'[1]Contacts'!$A$2:$R$186,10,0)</f>
        <v>Charlotte</v>
      </c>
      <c r="Q117" s="166" t="str">
        <f>VLOOKUP($A117,'[1]Contacts'!$A$2:$R$186,11,0)</f>
        <v>Alderete-Trujillo</v>
      </c>
      <c r="R117" s="164" t="str">
        <f>VLOOKUP($A117,'[1]Contacts'!$A$2:$R$186,12,0)</f>
        <v>Principal/Director</v>
      </c>
      <c r="S117" s="164" t="str">
        <f>VLOOKUP($A117,'[1]Contacts'!$A$2:$R$186,15,0)</f>
        <v>Mr.</v>
      </c>
      <c r="T117" s="166" t="str">
        <f>VLOOKUP($A117,'[1]Contacts'!$A$2:$R$186,16,0)</f>
        <v>Michael</v>
      </c>
      <c r="U117" s="166" t="str">
        <f>VLOOKUP($A117,'[1]Contacts'!$A$2:$R$186,17,0)</f>
        <v>Vigil</v>
      </c>
      <c r="V117" s="166" t="str">
        <f>VLOOKUP($A117,'[1]Contacts'!$A$2:$R$186,18,0)</f>
        <v>Business Manager</v>
      </c>
      <c r="W117" s="167" t="s">
        <v>757</v>
      </c>
      <c r="X117" s="167" t="s">
        <v>758</v>
      </c>
    </row>
    <row r="118" spans="1:24" ht="12.75">
      <c r="A118" s="93" t="s">
        <v>848</v>
      </c>
      <c r="B118" s="172" t="s">
        <v>429</v>
      </c>
      <c r="C118" s="180">
        <v>268.91</v>
      </c>
      <c r="D118" s="169">
        <v>13625</v>
      </c>
      <c r="E118" s="169">
        <v>13893.91</v>
      </c>
      <c r="F118" s="170">
        <v>14142</v>
      </c>
      <c r="G118" s="171">
        <f t="shared" si="2"/>
        <v>-248.09000000000015</v>
      </c>
      <c r="H118" s="161">
        <f t="shared" si="3"/>
        <v>0</v>
      </c>
      <c r="I118" s="162"/>
      <c r="J118" s="162"/>
      <c r="K118" s="163" t="str">
        <f>VLOOKUP($A118,'[1]Contacts'!$A$2:$R$186,3,0)</f>
        <v>10301 Candelaria Rd., NE</v>
      </c>
      <c r="L118" s="164" t="str">
        <f>VLOOKUP($A118,'[1]Contacts'!$A$2:$R$186,4,0)</f>
        <v>Albuquerque</v>
      </c>
      <c r="M118" s="164" t="str">
        <f>VLOOKUP($A118,'[1]Contacts'!$A$2:$R$186,5,0)</f>
        <v>NM</v>
      </c>
      <c r="N118" s="165">
        <f>VLOOKUP($A118,'[1]Contacts'!$A$2:$R$186,6,0)</f>
        <v>87112</v>
      </c>
      <c r="O118" s="164" t="str">
        <f>VLOOKUP($A118,'[1]Contacts'!$A$2:$R$186,9,0)</f>
        <v>Dr.</v>
      </c>
      <c r="P118" s="166" t="str">
        <f>VLOOKUP($A118,'[1]Contacts'!$A$2:$R$186,10,0)</f>
        <v>Scott</v>
      </c>
      <c r="Q118" s="166" t="str">
        <f>VLOOKUP($A118,'[1]Contacts'!$A$2:$R$186,11,0)</f>
        <v>Glasrud</v>
      </c>
      <c r="R118" s="164" t="str">
        <f>VLOOKUP($A118,'[1]Contacts'!$A$2:$R$186,12,0)</f>
        <v>Head Administrator</v>
      </c>
      <c r="S118" s="164" t="str">
        <f>VLOOKUP($A118,'[1]Contacts'!$A$2:$R$186,15,0)</f>
        <v>Ms.</v>
      </c>
      <c r="T118" s="166" t="str">
        <f>VLOOKUP($A118,'[1]Contacts'!$A$2:$R$186,16,0)</f>
        <v>Leslie</v>
      </c>
      <c r="U118" s="166" t="str">
        <f>VLOOKUP($A118,'[1]Contacts'!$A$2:$R$186,17,0)</f>
        <v>Lujan</v>
      </c>
      <c r="V118" s="166" t="str">
        <f>VLOOKUP($A118,'[1]Contacts'!$A$2:$R$186,18,0)</f>
        <v>Finance &amp; Operations Director</v>
      </c>
      <c r="W118" s="167" t="s">
        <v>759</v>
      </c>
      <c r="X118" s="167" t="s">
        <v>760</v>
      </c>
    </row>
    <row r="119" spans="1:24" ht="12.75">
      <c r="A119" s="93" t="s">
        <v>849</v>
      </c>
      <c r="B119" s="172" t="s">
        <v>430</v>
      </c>
      <c r="C119" s="180">
        <v>16112.16</v>
      </c>
      <c r="D119" s="169">
        <v>13536</v>
      </c>
      <c r="E119" s="169">
        <v>29648.16</v>
      </c>
      <c r="F119" s="170">
        <v>12305</v>
      </c>
      <c r="G119" s="171">
        <f t="shared" si="2"/>
        <v>17343.16</v>
      </c>
      <c r="H119" s="161">
        <f t="shared" si="3"/>
        <v>0</v>
      </c>
      <c r="I119" s="162"/>
      <c r="J119" s="162"/>
      <c r="K119" s="163" t="str">
        <f>VLOOKUP($A119,'[1]Contacts'!$A$2:$R$186,3,0)</f>
        <v>10301 Candelaria Rd., NE</v>
      </c>
      <c r="L119" s="164" t="str">
        <f>VLOOKUP($A119,'[1]Contacts'!$A$2:$R$186,4,0)</f>
        <v>Albuquerque</v>
      </c>
      <c r="M119" s="164" t="str">
        <f>VLOOKUP($A119,'[1]Contacts'!$A$2:$R$186,5,0)</f>
        <v>NM</v>
      </c>
      <c r="N119" s="165">
        <f>VLOOKUP($A119,'[1]Contacts'!$A$2:$R$186,6,0)</f>
        <v>87112</v>
      </c>
      <c r="O119" s="164" t="str">
        <f>VLOOKUP($A119,'[1]Contacts'!$A$2:$R$186,9,0)</f>
        <v>Dr.</v>
      </c>
      <c r="P119" s="166" t="str">
        <f>VLOOKUP($A119,'[1]Contacts'!$A$2:$R$186,10,0)</f>
        <v>Scott</v>
      </c>
      <c r="Q119" s="166" t="str">
        <f>VLOOKUP($A119,'[1]Contacts'!$A$2:$R$186,11,0)</f>
        <v>Glasrud</v>
      </c>
      <c r="R119" s="164" t="str">
        <f>VLOOKUP($A119,'[1]Contacts'!$A$2:$R$186,12,0)</f>
        <v>Head Administrator</v>
      </c>
      <c r="S119" s="164" t="str">
        <f>VLOOKUP($A119,'[1]Contacts'!$A$2:$R$186,15,0)</f>
        <v>Ms.</v>
      </c>
      <c r="T119" s="166" t="str">
        <f>VLOOKUP($A119,'[1]Contacts'!$A$2:$R$186,16,0)</f>
        <v>Leslie</v>
      </c>
      <c r="U119" s="166" t="str">
        <f>VLOOKUP($A119,'[1]Contacts'!$A$2:$R$186,17,0)</f>
        <v>Lujan</v>
      </c>
      <c r="V119" s="166" t="str">
        <f>VLOOKUP($A119,'[1]Contacts'!$A$2:$R$186,18,0)</f>
        <v>Finance &amp; Operations Director</v>
      </c>
      <c r="W119" s="167" t="s">
        <v>759</v>
      </c>
      <c r="X119" s="167" t="s">
        <v>760</v>
      </c>
    </row>
    <row r="120" spans="1:24" ht="12.75">
      <c r="A120" s="93" t="s">
        <v>850</v>
      </c>
      <c r="B120" s="172" t="s">
        <v>431</v>
      </c>
      <c r="C120" s="180">
        <v>15051.1</v>
      </c>
      <c r="D120" s="169">
        <v>30166</v>
      </c>
      <c r="E120" s="169">
        <v>45217.1</v>
      </c>
      <c r="F120" s="170">
        <v>27509</v>
      </c>
      <c r="G120" s="171">
        <f t="shared" si="2"/>
        <v>17708.1</v>
      </c>
      <c r="H120" s="161">
        <f t="shared" si="3"/>
        <v>0</v>
      </c>
      <c r="I120" s="162"/>
      <c r="J120" s="162"/>
      <c r="K120" s="163" t="str">
        <f>VLOOKUP($A120,'[1]Contacts'!$A$2:$R$186,3,0)</f>
        <v>10301 Candelaria Rd., NE</v>
      </c>
      <c r="L120" s="164" t="str">
        <f>VLOOKUP($A120,'[1]Contacts'!$A$2:$R$186,4,0)</f>
        <v>Albuquerque</v>
      </c>
      <c r="M120" s="164" t="str">
        <f>VLOOKUP($A120,'[1]Contacts'!$A$2:$R$186,5,0)</f>
        <v>NM</v>
      </c>
      <c r="N120" s="165">
        <f>VLOOKUP($A120,'[1]Contacts'!$A$2:$R$186,6,0)</f>
        <v>87112</v>
      </c>
      <c r="O120" s="164" t="str">
        <f>VLOOKUP($A120,'[1]Contacts'!$A$2:$R$186,9,0)</f>
        <v>Dr.</v>
      </c>
      <c r="P120" s="166" t="str">
        <f>VLOOKUP($A120,'[1]Contacts'!$A$2:$R$186,10,0)</f>
        <v>Scott</v>
      </c>
      <c r="Q120" s="166" t="str">
        <f>VLOOKUP($A120,'[1]Contacts'!$A$2:$R$186,11,0)</f>
        <v>Glasrud</v>
      </c>
      <c r="R120" s="164" t="str">
        <f>VLOOKUP($A120,'[1]Contacts'!$A$2:$R$186,12,0)</f>
        <v>Head Administrator</v>
      </c>
      <c r="S120" s="164" t="str">
        <f>VLOOKUP($A120,'[1]Contacts'!$A$2:$R$186,15,0)</f>
        <v>Ms.</v>
      </c>
      <c r="T120" s="166" t="str">
        <f>VLOOKUP($A120,'[1]Contacts'!$A$2:$R$186,16,0)</f>
        <v>Leslie</v>
      </c>
      <c r="U120" s="166" t="str">
        <f>VLOOKUP($A120,'[1]Contacts'!$A$2:$R$186,17,0)</f>
        <v>Lujan</v>
      </c>
      <c r="V120" s="166" t="str">
        <f>VLOOKUP($A120,'[1]Contacts'!$A$2:$R$186,18,0)</f>
        <v>Finance &amp; Operations Director</v>
      </c>
      <c r="W120" s="167" t="s">
        <v>759</v>
      </c>
      <c r="X120" s="167" t="s">
        <v>760</v>
      </c>
    </row>
    <row r="121" spans="1:24" ht="12.75">
      <c r="A121" s="94" t="s">
        <v>239</v>
      </c>
      <c r="B121" s="172" t="s">
        <v>432</v>
      </c>
      <c r="C121" s="180">
        <v>9945.98</v>
      </c>
      <c r="D121" s="169">
        <v>70989</v>
      </c>
      <c r="E121" s="169">
        <v>80934.98</v>
      </c>
      <c r="F121" s="170">
        <v>71768</v>
      </c>
      <c r="G121" s="171">
        <f t="shared" si="2"/>
        <v>9166.979999999996</v>
      </c>
      <c r="H121" s="161">
        <f t="shared" si="3"/>
        <v>0</v>
      </c>
      <c r="I121" s="162"/>
      <c r="J121" s="162"/>
      <c r="K121" s="163" t="str">
        <f>VLOOKUP($A121,'[1]Contacts'!$A$2:$R$186,3,0)</f>
        <v>P.O. Box 308</v>
      </c>
      <c r="L121" s="164" t="str">
        <f>VLOOKUP($A121,'[1]Contacts'!$A$2:$R$186,4,0)</f>
        <v>Springer</v>
      </c>
      <c r="M121" s="164" t="str">
        <f>VLOOKUP($A121,'[1]Contacts'!$A$2:$R$186,5,0)</f>
        <v>NM</v>
      </c>
      <c r="N121" s="165">
        <f>VLOOKUP($A121,'[1]Contacts'!$A$2:$R$186,6,0)</f>
        <v>87747</v>
      </c>
      <c r="O121" s="164" t="str">
        <f>VLOOKUP($A121,'[1]Contacts'!$A$2:$R$186,9,0)</f>
        <v>Ms.</v>
      </c>
      <c r="P121" s="166" t="str">
        <f>VLOOKUP($A121,'[1]Contacts'!$A$2:$R$186,10,0)</f>
        <v>Freda</v>
      </c>
      <c r="Q121" s="166" t="str">
        <f>VLOOKUP($A121,'[1]Contacts'!$A$2:$R$186,11,0)</f>
        <v>Daugherty</v>
      </c>
      <c r="R121" s="164" t="str">
        <f>VLOOKUP($A121,'[1]Contacts'!$A$2:$R$186,12,0)</f>
        <v>Superintendent</v>
      </c>
      <c r="S121" s="164" t="str">
        <f>VLOOKUP($A121,'[1]Contacts'!$A$2:$R$186,15,0)</f>
        <v>Ms.</v>
      </c>
      <c r="T121" s="166" t="str">
        <f>VLOOKUP($A121,'[1]Contacts'!$A$2:$R$186,16,0)</f>
        <v>Nejla</v>
      </c>
      <c r="U121" s="166" t="str">
        <f>VLOOKUP($A121,'[1]Contacts'!$A$2:$R$186,17,0)</f>
        <v>Munden</v>
      </c>
      <c r="V121" s="166" t="str">
        <f>VLOOKUP($A121,'[1]Contacts'!$A$2:$R$186,18,0)</f>
        <v>Business Manager</v>
      </c>
      <c r="W121" s="167" t="s">
        <v>761</v>
      </c>
      <c r="X121" s="167" t="s">
        <v>762</v>
      </c>
    </row>
    <row r="122" spans="1:24" ht="24.75">
      <c r="A122" s="93" t="s">
        <v>851</v>
      </c>
      <c r="B122" s="172" t="s">
        <v>763</v>
      </c>
      <c r="C122" s="180">
        <v>39176.41</v>
      </c>
      <c r="D122" s="169">
        <v>37554</v>
      </c>
      <c r="E122" s="169">
        <v>76730.41</v>
      </c>
      <c r="F122" s="182">
        <v>37328</v>
      </c>
      <c r="G122" s="171">
        <f t="shared" si="2"/>
        <v>39402.41</v>
      </c>
      <c r="H122" s="161">
        <f t="shared" si="3"/>
        <v>0</v>
      </c>
      <c r="I122" s="162"/>
      <c r="J122" s="162"/>
      <c r="K122" s="163" t="str">
        <f>VLOOKUP($A122,'[1]Contacts'!$A$2:$R$186,3,0)</f>
        <v>4100 Arrowspace Parkway, NW</v>
      </c>
      <c r="L122" s="164" t="str">
        <f>VLOOKUP($A122,'[1]Contacts'!$A$2:$R$186,4,0)</f>
        <v>Albuquerque</v>
      </c>
      <c r="M122" s="164" t="str">
        <f>VLOOKUP($A122,'[1]Contacts'!$A$2:$R$186,5,0)</f>
        <v>NM</v>
      </c>
      <c r="N122" s="165">
        <f>VLOOKUP($A122,'[1]Contacts'!$A$2:$R$186,6,0)</f>
        <v>87121</v>
      </c>
      <c r="O122" s="164" t="str">
        <f>VLOOKUP($A122,'[1]Contacts'!$A$2:$R$186,9,0)</f>
        <v>Dr.</v>
      </c>
      <c r="P122" s="166" t="str">
        <f>VLOOKUP($A122,'[1]Contacts'!$A$2:$R$186,10,0)</f>
        <v>Scott</v>
      </c>
      <c r="Q122" s="166" t="str">
        <f>VLOOKUP($A122,'[1]Contacts'!$A$2:$R$186,11,0)</f>
        <v>Glasrud</v>
      </c>
      <c r="R122" s="164" t="str">
        <f>VLOOKUP($A122,'[1]Contacts'!$A$2:$R$186,12,0)</f>
        <v>Head Administrator</v>
      </c>
      <c r="S122" s="164" t="str">
        <f>VLOOKUP($A122,'[1]Contacts'!$A$2:$R$186,15,0)</f>
        <v>Ms.</v>
      </c>
      <c r="T122" s="166" t="str">
        <f>VLOOKUP($A122,'[1]Contacts'!$A$2:$R$186,16,0)</f>
        <v>Leslie</v>
      </c>
      <c r="U122" s="166" t="str">
        <f>VLOOKUP($A122,'[1]Contacts'!$A$2:$R$186,17,0)</f>
        <v>Lujan</v>
      </c>
      <c r="V122" s="166" t="str">
        <f>VLOOKUP($A122,'[1]Contacts'!$A$2:$R$186,18,0)</f>
        <v>Finance &amp; Operations Director</v>
      </c>
      <c r="W122" s="167" t="s">
        <v>759</v>
      </c>
      <c r="X122" s="167" t="s">
        <v>760</v>
      </c>
    </row>
    <row r="123" spans="1:24" ht="12.75">
      <c r="A123" s="173" t="s">
        <v>241</v>
      </c>
      <c r="B123" s="174" t="s">
        <v>434</v>
      </c>
      <c r="C123" s="175">
        <v>351395.24</v>
      </c>
      <c r="D123" s="176">
        <v>1033473</v>
      </c>
      <c r="E123" s="176">
        <v>1033473</v>
      </c>
      <c r="F123" s="177">
        <v>934603</v>
      </c>
      <c r="G123" s="178">
        <f t="shared" si="2"/>
        <v>98870</v>
      </c>
      <c r="H123" s="179">
        <f t="shared" si="3"/>
        <v>351395.24</v>
      </c>
      <c r="I123" s="179">
        <f>C123+D123</f>
        <v>1384868.24</v>
      </c>
      <c r="J123" s="179">
        <f>I123-F123</f>
        <v>450265.24</v>
      </c>
      <c r="K123" s="163" t="str">
        <f>VLOOKUP($A123,'[1]Contacts'!$A$2:$R$186,3,0)</f>
        <v>310 Camino De La Placita</v>
      </c>
      <c r="L123" s="164" t="str">
        <f>VLOOKUP($A123,'[1]Contacts'!$A$2:$R$186,4,0)</f>
        <v>Taos</v>
      </c>
      <c r="M123" s="164" t="str">
        <f>VLOOKUP($A123,'[1]Contacts'!$A$2:$R$186,5,0)</f>
        <v>NM</v>
      </c>
      <c r="N123" s="165">
        <f>VLOOKUP($A123,'[1]Contacts'!$A$2:$R$186,6,0)</f>
        <v>87571</v>
      </c>
      <c r="O123" s="164" t="str">
        <f>VLOOKUP($A123,'[1]Contacts'!$A$2:$R$186,9,0)</f>
        <v>Dr.</v>
      </c>
      <c r="P123" s="166" t="str">
        <f>VLOOKUP($A123,'[1]Contacts'!$A$2:$R$186,10,0)</f>
        <v>Rod</v>
      </c>
      <c r="Q123" s="166" t="str">
        <f>VLOOKUP($A123,'[1]Contacts'!$A$2:$R$186,11,0)</f>
        <v>Weston</v>
      </c>
      <c r="R123" s="164" t="str">
        <f>VLOOKUP($A123,'[1]Contacts'!$A$2:$R$186,12,0)</f>
        <v>Superintendent</v>
      </c>
      <c r="S123" s="164" t="str">
        <f>VLOOKUP($A123,'[1]Contacts'!$A$2:$R$186,15,0)</f>
        <v>Ms.</v>
      </c>
      <c r="T123" s="166" t="str">
        <f>VLOOKUP($A123,'[1]Contacts'!$A$2:$R$186,16,0)</f>
        <v>Monica</v>
      </c>
      <c r="U123" s="166" t="str">
        <f>VLOOKUP($A123,'[1]Contacts'!$A$2:$R$186,17,0)</f>
        <v>Martinez</v>
      </c>
      <c r="V123" s="166" t="str">
        <f>VLOOKUP($A123,'[1]Contacts'!$A$2:$R$186,18,0)</f>
        <v>Finance Director</v>
      </c>
      <c r="W123" s="167" t="s">
        <v>764</v>
      </c>
      <c r="X123" s="167" t="s">
        <v>526</v>
      </c>
    </row>
    <row r="124" spans="1:24" ht="12.75">
      <c r="A124" s="93" t="s">
        <v>852</v>
      </c>
      <c r="B124" s="172" t="s">
        <v>765</v>
      </c>
      <c r="C124" s="180">
        <v>0</v>
      </c>
      <c r="D124" s="169">
        <v>40743</v>
      </c>
      <c r="E124" s="169">
        <v>40743</v>
      </c>
      <c r="F124" s="170">
        <v>37037</v>
      </c>
      <c r="G124" s="171">
        <f t="shared" si="2"/>
        <v>3706</v>
      </c>
      <c r="H124" s="161">
        <f t="shared" si="3"/>
        <v>0</v>
      </c>
      <c r="I124" s="162"/>
      <c r="J124" s="162"/>
      <c r="K124" s="163" t="str">
        <f>VLOOKUP($A124,'[1]Contacts'!$A$2:$R$186,3,0)</f>
        <v>110 Paseo del Canon W</v>
      </c>
      <c r="L124" s="164" t="str">
        <f>VLOOKUP($A124,'[1]Contacts'!$A$2:$R$186,4,0)</f>
        <v>Taos</v>
      </c>
      <c r="M124" s="164" t="str">
        <f>VLOOKUP($A124,'[1]Contacts'!$A$2:$R$186,5,0)</f>
        <v>NM</v>
      </c>
      <c r="N124" s="165">
        <f>VLOOKUP($A124,'[1]Contacts'!$A$2:$R$186,6,0)</f>
        <v>87571</v>
      </c>
      <c r="O124" s="164" t="str">
        <f>VLOOKUP($A124,'[1]Contacts'!$A$2:$R$186,9,0)</f>
        <v>Ms.</v>
      </c>
      <c r="P124" s="166" t="str">
        <f>VLOOKUP($A124,'[1]Contacts'!$A$2:$R$186,10,0)</f>
        <v>Traci</v>
      </c>
      <c r="Q124" s="166" t="str">
        <f>VLOOKUP($A124,'[1]Contacts'!$A$2:$R$186,11,0)</f>
        <v>Filiss</v>
      </c>
      <c r="R124" s="164" t="str">
        <f>VLOOKUP($A124,'[1]Contacts'!$A$2:$R$186,12,0)</f>
        <v>Charter Representative</v>
      </c>
      <c r="S124" s="164" t="str">
        <f>VLOOKUP($A124,'[1]Contacts'!$A$2:$R$186,15,0)</f>
        <v>Ms.</v>
      </c>
      <c r="T124" s="166" t="str">
        <f>VLOOKUP($A124,'[1]Contacts'!$A$2:$R$186,16,0)</f>
        <v>Deanna</v>
      </c>
      <c r="U124" s="166" t="str">
        <f>VLOOKUP($A124,'[1]Contacts'!$A$2:$R$186,17,0)</f>
        <v>Gomez</v>
      </c>
      <c r="V124" s="166" t="str">
        <f>VLOOKUP($A124,'[1]Contacts'!$A$2:$R$186,18,0)</f>
        <v>Business Manager</v>
      </c>
      <c r="W124" s="167" t="s">
        <v>766</v>
      </c>
      <c r="X124" s="167" t="s">
        <v>767</v>
      </c>
    </row>
    <row r="125" spans="1:24" ht="12.75">
      <c r="A125" s="93" t="s">
        <v>853</v>
      </c>
      <c r="B125" s="172" t="s">
        <v>768</v>
      </c>
      <c r="C125" s="180">
        <v>18375.57</v>
      </c>
      <c r="D125" s="169">
        <v>36806</v>
      </c>
      <c r="E125" s="169">
        <v>55181.57</v>
      </c>
      <c r="F125" s="170">
        <v>33458</v>
      </c>
      <c r="G125" s="171">
        <f t="shared" si="2"/>
        <v>21723.57</v>
      </c>
      <c r="H125" s="161">
        <f t="shared" si="3"/>
        <v>0</v>
      </c>
      <c r="I125" s="162"/>
      <c r="J125" s="162"/>
      <c r="K125" s="163" t="str">
        <f>VLOOKUP($A125,'[1]Contacts'!$A$2:$R$186,3,0)</f>
        <v>P.O. Box 668</v>
      </c>
      <c r="L125" s="164" t="str">
        <f>VLOOKUP($A125,'[1]Contacts'!$A$2:$R$186,4,0)</f>
        <v>Taos</v>
      </c>
      <c r="M125" s="164" t="str">
        <f>VLOOKUP($A125,'[1]Contacts'!$A$2:$R$186,5,0)</f>
        <v>NM</v>
      </c>
      <c r="N125" s="165">
        <f>VLOOKUP($A125,'[1]Contacts'!$A$2:$R$186,6,0)</f>
        <v>87571</v>
      </c>
      <c r="O125" s="164" t="str">
        <f>VLOOKUP($A125,'[1]Contacts'!$A$2:$R$186,9,0)</f>
        <v>Ms.</v>
      </c>
      <c r="P125" s="166" t="str">
        <f>VLOOKUP($A125,'[1]Contacts'!$A$2:$R$186,10,0)</f>
        <v>Susan</v>
      </c>
      <c r="Q125" s="166" t="str">
        <f>VLOOKUP($A125,'[1]Contacts'!$A$2:$R$186,11,0)</f>
        <v>Germann</v>
      </c>
      <c r="R125" s="164" t="str">
        <f>VLOOKUP($A125,'[1]Contacts'!$A$2:$R$186,12,0)</f>
        <v>Director</v>
      </c>
      <c r="S125" s="164" t="str">
        <f>VLOOKUP($A125,'[1]Contacts'!$A$2:$R$186,15,0)</f>
        <v>Ms.</v>
      </c>
      <c r="T125" s="166" t="str">
        <f>VLOOKUP($A125,'[1]Contacts'!$A$2:$R$186,16,0)</f>
        <v>Deanna</v>
      </c>
      <c r="U125" s="166" t="str">
        <f>VLOOKUP($A125,'[1]Contacts'!$A$2:$R$186,17,0)</f>
        <v>Gomez</v>
      </c>
      <c r="V125" s="166" t="str">
        <f>VLOOKUP($A125,'[1]Contacts'!$A$2:$R$186,18,0)</f>
        <v>Business Manager</v>
      </c>
      <c r="W125" s="167" t="s">
        <v>769</v>
      </c>
      <c r="X125" s="167" t="s">
        <v>770</v>
      </c>
    </row>
    <row r="126" spans="1:24" ht="12.75">
      <c r="A126" s="94" t="s">
        <v>247</v>
      </c>
      <c r="B126" s="172" t="s">
        <v>771</v>
      </c>
      <c r="C126" s="180">
        <v>7122.62</v>
      </c>
      <c r="D126" s="169">
        <v>63417</v>
      </c>
      <c r="E126" s="169">
        <v>70539.62</v>
      </c>
      <c r="F126" s="170">
        <v>63446</v>
      </c>
      <c r="G126" s="171">
        <f t="shared" si="2"/>
        <v>7093.619999999995</v>
      </c>
      <c r="H126" s="161">
        <f t="shared" si="3"/>
        <v>0</v>
      </c>
      <c r="I126" s="162"/>
      <c r="J126" s="162"/>
      <c r="K126" s="163" t="str">
        <f>VLOOKUP($A126,'[1]Contacts'!$A$2:$R$186,3,0)</f>
        <v>P.O. Box 685</v>
      </c>
      <c r="L126" s="164" t="str">
        <f>VLOOKUP($A126,'[1]Contacts'!$A$2:$R$186,4,0)</f>
        <v>Tatum</v>
      </c>
      <c r="M126" s="164" t="str">
        <f>VLOOKUP($A126,'[1]Contacts'!$A$2:$R$186,5,0)</f>
        <v>NM</v>
      </c>
      <c r="N126" s="165">
        <f>VLOOKUP($A126,'[1]Contacts'!$A$2:$R$186,6,0)</f>
        <v>88267</v>
      </c>
      <c r="O126" s="164" t="str">
        <f>VLOOKUP($A126,'[1]Contacts'!$A$2:$R$186,9,0)</f>
        <v>Mr.</v>
      </c>
      <c r="P126" s="166" t="str">
        <f>VLOOKUP($A126,'[1]Contacts'!$A$2:$R$186,10,0)</f>
        <v>Buddy</v>
      </c>
      <c r="Q126" s="166" t="str">
        <f>VLOOKUP($A126,'[1]Contacts'!$A$2:$R$186,11,0)</f>
        <v>Little</v>
      </c>
      <c r="R126" s="164" t="str">
        <f>VLOOKUP($A126,'[1]Contacts'!$A$2:$R$186,12,0)</f>
        <v>Superintendent</v>
      </c>
      <c r="S126" s="164" t="str">
        <f>VLOOKUP($A126,'[1]Contacts'!$A$2:$R$186,15,0)</f>
        <v>Ms.</v>
      </c>
      <c r="T126" s="166" t="str">
        <f>VLOOKUP($A126,'[1]Contacts'!$A$2:$R$186,16,0)</f>
        <v>Leslie</v>
      </c>
      <c r="U126" s="166" t="str">
        <f>VLOOKUP($A126,'[1]Contacts'!$A$2:$R$186,17,0)</f>
        <v>Pearce</v>
      </c>
      <c r="V126" s="166" t="str">
        <f>VLOOKUP($A126,'[1]Contacts'!$A$2:$R$186,18,0)</f>
        <v>Business Manager</v>
      </c>
      <c r="W126" s="167" t="s">
        <v>772</v>
      </c>
      <c r="X126" s="167" t="s">
        <v>773</v>
      </c>
    </row>
    <row r="127" spans="1:24" ht="12.75">
      <c r="A127" s="173" t="s">
        <v>249</v>
      </c>
      <c r="B127" s="174" t="s">
        <v>438</v>
      </c>
      <c r="C127" s="175">
        <v>53110.98</v>
      </c>
      <c r="D127" s="176">
        <v>166082</v>
      </c>
      <c r="E127" s="176">
        <v>166082</v>
      </c>
      <c r="F127" s="177">
        <v>150975</v>
      </c>
      <c r="G127" s="178">
        <f t="shared" si="2"/>
        <v>15107</v>
      </c>
      <c r="H127" s="179">
        <f t="shared" si="3"/>
        <v>53110.98000000001</v>
      </c>
      <c r="I127" s="179">
        <f>C127+D127</f>
        <v>219192.98</v>
      </c>
      <c r="J127" s="179">
        <f>I127-F127</f>
        <v>68217.98000000001</v>
      </c>
      <c r="K127" s="163" t="str">
        <f>VLOOKUP($A127,'[1]Contacts'!$A$2:$R$186,3,0)</f>
        <v>P.O. Box 237</v>
      </c>
      <c r="L127" s="164" t="str">
        <f>VLOOKUP($A127,'[1]Contacts'!$A$2:$R$186,4,0)</f>
        <v>Texico</v>
      </c>
      <c r="M127" s="164" t="str">
        <f>VLOOKUP($A127,'[1]Contacts'!$A$2:$R$186,5,0)</f>
        <v>NM</v>
      </c>
      <c r="N127" s="165">
        <f>VLOOKUP($A127,'[1]Contacts'!$A$2:$R$186,6,0)</f>
        <v>88135</v>
      </c>
      <c r="O127" s="164" t="str">
        <f>VLOOKUP($A127,'[1]Contacts'!$A$2:$R$186,9,0)</f>
        <v>Mr.</v>
      </c>
      <c r="P127" s="166" t="str">
        <f>VLOOKUP($A127,'[1]Contacts'!$A$2:$R$186,10,0)</f>
        <v>Miles</v>
      </c>
      <c r="Q127" s="166" t="str">
        <f>VLOOKUP($A127,'[1]Contacts'!$A$2:$R$186,11,0)</f>
        <v>Mitchell</v>
      </c>
      <c r="R127" s="164" t="str">
        <f>VLOOKUP($A127,'[1]Contacts'!$A$2:$R$186,12,0)</f>
        <v>Superintendent</v>
      </c>
      <c r="S127" s="164" t="str">
        <f>VLOOKUP($A127,'[1]Contacts'!$A$2:$R$186,15,0)</f>
        <v>Ms.</v>
      </c>
      <c r="T127" s="166" t="str">
        <f>VLOOKUP($A127,'[1]Contacts'!$A$2:$R$186,16,0)</f>
        <v>Cheryl</v>
      </c>
      <c r="U127" s="166" t="str">
        <f>VLOOKUP($A127,'[1]Contacts'!$A$2:$R$186,17,0)</f>
        <v>Whitener</v>
      </c>
      <c r="V127" s="166" t="str">
        <f>VLOOKUP($A127,'[1]Contacts'!$A$2:$R$186,18,0)</f>
        <v>Business Manager</v>
      </c>
      <c r="W127" s="167" t="s">
        <v>774</v>
      </c>
      <c r="X127" s="167" t="s">
        <v>775</v>
      </c>
    </row>
    <row r="128" spans="1:24" ht="12.75">
      <c r="A128" s="93" t="s">
        <v>854</v>
      </c>
      <c r="B128" s="172" t="s">
        <v>439</v>
      </c>
      <c r="C128" s="180">
        <v>13525.35</v>
      </c>
      <c r="D128" s="169">
        <v>13014</v>
      </c>
      <c r="E128" s="169">
        <v>26539.35</v>
      </c>
      <c r="F128" s="170">
        <v>19902</v>
      </c>
      <c r="G128" s="171">
        <f t="shared" si="2"/>
        <v>6637.3499999999985</v>
      </c>
      <c r="H128" s="161">
        <f t="shared" si="3"/>
        <v>0</v>
      </c>
      <c r="I128" s="162"/>
      <c r="J128" s="162"/>
      <c r="K128" s="163" t="str">
        <f>VLOOKUP($A128,'[1]Contacts'!$A$2:$R$186,3,0)</f>
        <v>6001 A San Mateo, NE</v>
      </c>
      <c r="L128" s="164" t="str">
        <f>VLOOKUP($A128,'[1]Contacts'!$A$2:$R$186,4,0)</f>
        <v>Albuquerque</v>
      </c>
      <c r="M128" s="164" t="str">
        <f>VLOOKUP($A128,'[1]Contacts'!$A$2:$R$186,5,0)</f>
        <v>NM</v>
      </c>
      <c r="N128" s="165">
        <f>VLOOKUP($A128,'[1]Contacts'!$A$2:$R$186,6,0)</f>
        <v>87109</v>
      </c>
      <c r="O128" s="164" t="str">
        <f>VLOOKUP($A128,'[1]Contacts'!$A$2:$R$186,9,0)</f>
        <v>Mr.</v>
      </c>
      <c r="P128" s="166" t="str">
        <f>VLOOKUP($A128,'[1]Contacts'!$A$2:$R$186,10,0)</f>
        <v>Jasper</v>
      </c>
      <c r="Q128" s="166" t="str">
        <f>VLOOKUP($A128,'[1]Contacts'!$A$2:$R$186,11,0)</f>
        <v>Matthews</v>
      </c>
      <c r="R128" s="164" t="str">
        <f>VLOOKUP($A128,'[1]Contacts'!$A$2:$R$186,12,0)</f>
        <v>Executive Director</v>
      </c>
      <c r="S128" s="164" t="str">
        <f>VLOOKUP($A128,'[1]Contacts'!$A$2:$R$186,15,0)</f>
        <v>Mr.</v>
      </c>
      <c r="T128" s="166" t="str">
        <f>VLOOKUP($A128,'[1]Contacts'!$A$2:$R$186,16,0)</f>
        <v>Chenyu</v>
      </c>
      <c r="U128" s="166" t="str">
        <f>VLOOKUP($A128,'[1]Contacts'!$A$2:$R$186,17,0)</f>
        <v>Liu</v>
      </c>
      <c r="V128" s="166" t="str">
        <f>VLOOKUP($A128,'[1]Contacts'!$A$2:$R$186,18,0)</f>
        <v>Business Manager</v>
      </c>
      <c r="W128" s="167" t="s">
        <v>776</v>
      </c>
      <c r="X128" s="167" t="s">
        <v>777</v>
      </c>
    </row>
    <row r="129" spans="1:24" ht="12.75">
      <c r="A129" s="93" t="s">
        <v>855</v>
      </c>
      <c r="B129" s="172" t="s">
        <v>440</v>
      </c>
      <c r="C129" s="180">
        <v>0</v>
      </c>
      <c r="D129" s="169">
        <v>66548</v>
      </c>
      <c r="E129" s="169">
        <v>66548</v>
      </c>
      <c r="F129" s="170">
        <v>60494</v>
      </c>
      <c r="G129" s="171">
        <f t="shared" si="2"/>
        <v>6054</v>
      </c>
      <c r="H129" s="161">
        <f t="shared" si="3"/>
        <v>0</v>
      </c>
      <c r="I129" s="162"/>
      <c r="J129" s="162"/>
      <c r="K129" s="163" t="str">
        <f>VLOOKUP($A129,'[1]Contacts'!$A$2:$R$186,3,0)</f>
        <v>1511 Central Ave., NE</v>
      </c>
      <c r="L129" s="164" t="str">
        <f>VLOOKUP($A129,'[1]Contacts'!$A$2:$R$186,4,0)</f>
        <v>Albuquerque</v>
      </c>
      <c r="M129" s="164" t="str">
        <f>VLOOKUP($A129,'[1]Contacts'!$A$2:$R$186,5,0)</f>
        <v>NM</v>
      </c>
      <c r="N129" s="165">
        <f>VLOOKUP($A129,'[1]Contacts'!$A$2:$R$186,6,0)</f>
        <v>87106</v>
      </c>
      <c r="O129" s="164" t="str">
        <f>VLOOKUP($A129,'[1]Contacts'!$A$2:$R$186,9,0)</f>
        <v>Ms.</v>
      </c>
      <c r="P129" s="166" t="str">
        <f>VLOOKUP($A129,'[1]Contacts'!$A$2:$R$186,10,0)</f>
        <v>Veronica</v>
      </c>
      <c r="Q129" s="166" t="str">
        <f>VLOOKUP($A129,'[1]Contacts'!$A$2:$R$186,11,0)</f>
        <v>Torres</v>
      </c>
      <c r="R129" s="164" t="str">
        <f>VLOOKUP($A129,'[1]Contacts'!$A$2:$R$186,12,0)</f>
        <v>Executive Director</v>
      </c>
      <c r="S129" s="164" t="str">
        <f>VLOOKUP($A129,'[1]Contacts'!$A$2:$R$186,15,0)</f>
        <v>Ms.</v>
      </c>
      <c r="T129" s="166" t="str">
        <f>VLOOKUP($A129,'[1]Contacts'!$A$2:$R$186,16,0)</f>
        <v>Rhonda</v>
      </c>
      <c r="U129" s="166" t="str">
        <f>VLOOKUP($A129,'[1]Contacts'!$A$2:$R$186,17,0)</f>
        <v>Cordova</v>
      </c>
      <c r="V129" s="166" t="str">
        <f>VLOOKUP($A129,'[1]Contacts'!$A$2:$R$186,18,0)</f>
        <v>Business Manager</v>
      </c>
      <c r="W129" s="167" t="s">
        <v>778</v>
      </c>
      <c r="X129" s="167" t="s">
        <v>779</v>
      </c>
    </row>
    <row r="130" spans="1:24" ht="12.75">
      <c r="A130" s="94" t="s">
        <v>257</v>
      </c>
      <c r="B130" s="172" t="s">
        <v>441</v>
      </c>
      <c r="C130" s="180">
        <v>158785.31</v>
      </c>
      <c r="D130" s="169">
        <v>774770</v>
      </c>
      <c r="E130" s="169">
        <v>933555.31</v>
      </c>
      <c r="F130" s="170">
        <v>704295</v>
      </c>
      <c r="G130" s="171">
        <f t="shared" si="2"/>
        <v>229260.31000000006</v>
      </c>
      <c r="H130" s="161">
        <f t="shared" si="3"/>
        <v>0</v>
      </c>
      <c r="I130" s="162"/>
      <c r="J130" s="162"/>
      <c r="K130" s="163" t="str">
        <f>VLOOKUP($A130,'[1]Contacts'!$A$2:$R$186,3,0)</f>
        <v>180 North Date Street</v>
      </c>
      <c r="L130" s="164" t="str">
        <f>VLOOKUP($A130,'[1]Contacts'!$A$2:$R$186,4,0)</f>
        <v>Truth or Consequences</v>
      </c>
      <c r="M130" s="164" t="str">
        <f>VLOOKUP($A130,'[1]Contacts'!$A$2:$R$186,5,0)</f>
        <v>NM</v>
      </c>
      <c r="N130" s="165">
        <f>VLOOKUP($A130,'[1]Contacts'!$A$2:$R$186,6,0)</f>
        <v>87901</v>
      </c>
      <c r="O130" s="164" t="str">
        <f>VLOOKUP($A130,'[1]Contacts'!$A$2:$R$186,9,0)</f>
        <v>Dr. </v>
      </c>
      <c r="P130" s="166" t="str">
        <f>VLOOKUP($A130,'[1]Contacts'!$A$2:$R$186,10,0)</f>
        <v>Craig</v>
      </c>
      <c r="Q130" s="166" t="str">
        <f>VLOOKUP($A130,'[1]Contacts'!$A$2:$R$186,11,0)</f>
        <v>Cummins</v>
      </c>
      <c r="R130" s="164" t="str">
        <f>VLOOKUP($A130,'[1]Contacts'!$A$2:$R$186,12,0)</f>
        <v>Interim Superintendent</v>
      </c>
      <c r="S130" s="164" t="str">
        <f>VLOOKUP($A130,'[1]Contacts'!$A$2:$R$186,15,0)</f>
        <v>Ms.</v>
      </c>
      <c r="T130" s="166" t="str">
        <f>VLOOKUP($A130,'[1]Contacts'!$A$2:$R$186,16,0)</f>
        <v>Carmen</v>
      </c>
      <c r="U130" s="166" t="str">
        <f>VLOOKUP($A130,'[1]Contacts'!$A$2:$R$186,17,0)</f>
        <v>Spann</v>
      </c>
      <c r="V130" s="166" t="str">
        <f>VLOOKUP($A130,'[1]Contacts'!$A$2:$R$186,18,0)</f>
        <v>Business Manager</v>
      </c>
      <c r="W130" s="167" t="s">
        <v>759</v>
      </c>
      <c r="X130" s="167" t="s">
        <v>780</v>
      </c>
    </row>
    <row r="131" spans="1:24" ht="12.75">
      <c r="A131" s="94" t="s">
        <v>259</v>
      </c>
      <c r="B131" s="172" t="s">
        <v>781</v>
      </c>
      <c r="C131" s="180">
        <v>43365.97</v>
      </c>
      <c r="D131" s="169">
        <v>533703</v>
      </c>
      <c r="E131" s="169">
        <v>577068.97</v>
      </c>
      <c r="F131" s="170">
        <v>507124</v>
      </c>
      <c r="G131" s="171">
        <f aca="true" t="shared" si="4" ref="G131:G139">+E131-F131</f>
        <v>69944.96999999997</v>
      </c>
      <c r="H131" s="161">
        <f aca="true" t="shared" si="5" ref="H131:H139">C131+D131-E131</f>
        <v>0</v>
      </c>
      <c r="I131" s="162"/>
      <c r="J131" s="162"/>
      <c r="K131" s="163" t="str">
        <f>VLOOKUP($A131,'[1]Contacts'!$A$2:$R$186,3,0)</f>
        <v>P.O. Box 1046</v>
      </c>
      <c r="L131" s="164" t="str">
        <f>VLOOKUP($A131,'[1]Contacts'!$A$2:$R$186,4,0)</f>
        <v>Tucumcari</v>
      </c>
      <c r="M131" s="164" t="str">
        <f>VLOOKUP($A131,'[1]Contacts'!$A$2:$R$186,5,0)</f>
        <v>NM</v>
      </c>
      <c r="N131" s="165">
        <f>VLOOKUP($A131,'[1]Contacts'!$A$2:$R$186,6,0)</f>
        <v>88401</v>
      </c>
      <c r="O131" s="164" t="str">
        <f>VLOOKUP($A131,'[1]Contacts'!$A$2:$R$186,9,0)</f>
        <v>Mr.</v>
      </c>
      <c r="P131" s="166" t="str">
        <f>VLOOKUP($A131,'[1]Contacts'!$A$2:$R$186,10,0)</f>
        <v>Aaron</v>
      </c>
      <c r="Q131" s="166" t="str">
        <f>VLOOKUP($A131,'[1]Contacts'!$A$2:$R$186,11,0)</f>
        <v>McKinney</v>
      </c>
      <c r="R131" s="164" t="str">
        <f>VLOOKUP($A131,'[1]Contacts'!$A$2:$R$186,12,0)</f>
        <v>Superintendent</v>
      </c>
      <c r="S131" s="164" t="str">
        <f>VLOOKUP($A131,'[1]Contacts'!$A$2:$R$186,15,0)</f>
        <v>Ms.</v>
      </c>
      <c r="T131" s="166" t="str">
        <f>VLOOKUP($A131,'[1]Contacts'!$A$2:$R$186,16,0)</f>
        <v>Leola</v>
      </c>
      <c r="U131" s="166" t="str">
        <f>VLOOKUP($A131,'[1]Contacts'!$A$2:$R$186,17,0)</f>
        <v>Patterson</v>
      </c>
      <c r="V131" s="166" t="str">
        <f>VLOOKUP($A131,'[1]Contacts'!$A$2:$R$186,18,0)</f>
        <v>Business Manager</v>
      </c>
      <c r="W131" s="167" t="s">
        <v>516</v>
      </c>
      <c r="X131" s="167" t="s">
        <v>782</v>
      </c>
    </row>
    <row r="132" spans="1:24" ht="12.75">
      <c r="A132" s="94" t="s">
        <v>261</v>
      </c>
      <c r="B132" s="172" t="s">
        <v>443</v>
      </c>
      <c r="C132" s="180">
        <v>169709</v>
      </c>
      <c r="D132" s="169">
        <v>816454</v>
      </c>
      <c r="E132" s="169">
        <v>986163</v>
      </c>
      <c r="F132" s="170">
        <v>742188</v>
      </c>
      <c r="G132" s="171">
        <f t="shared" si="4"/>
        <v>243975</v>
      </c>
      <c r="H132" s="161">
        <f t="shared" si="5"/>
        <v>0</v>
      </c>
      <c r="I132" s="162"/>
      <c r="J132" s="162"/>
      <c r="K132" s="163" t="str">
        <f>VLOOKUP($A132,'[1]Contacts'!$A$2:$R$186,3,0)</f>
        <v>504 First Street</v>
      </c>
      <c r="L132" s="164" t="str">
        <f>VLOOKUP($A132,'[1]Contacts'!$A$2:$R$186,4,0)</f>
        <v>Tularosa</v>
      </c>
      <c r="M132" s="164" t="str">
        <f>VLOOKUP($A132,'[1]Contacts'!$A$2:$R$186,5,0)</f>
        <v>NM</v>
      </c>
      <c r="N132" s="165">
        <f>VLOOKUP($A132,'[1]Contacts'!$A$2:$R$186,6,0)</f>
        <v>88352</v>
      </c>
      <c r="O132" s="164" t="str">
        <f>VLOOKUP($A132,'[1]Contacts'!$A$2:$R$186,9,0)</f>
        <v>Ms.</v>
      </c>
      <c r="P132" s="166" t="str">
        <f>VLOOKUP($A132,'[1]Contacts'!$A$2:$R$186,10,0)</f>
        <v>Brenda</v>
      </c>
      <c r="Q132" s="166" t="str">
        <f>VLOOKUP($A132,'[1]Contacts'!$A$2:$R$186,11,0)</f>
        <v>Vigil</v>
      </c>
      <c r="R132" s="164" t="str">
        <f>VLOOKUP($A132,'[1]Contacts'!$A$2:$R$186,12,0)</f>
        <v>Superintendent</v>
      </c>
      <c r="S132" s="164" t="str">
        <f>VLOOKUP($A132,'[1]Contacts'!$A$2:$R$186,15,0)</f>
        <v>Ms.</v>
      </c>
      <c r="T132" s="166" t="str">
        <f>VLOOKUP($A132,'[1]Contacts'!$A$2:$R$186,16,0)</f>
        <v>Kathleen</v>
      </c>
      <c r="U132" s="166" t="str">
        <f>VLOOKUP($A132,'[1]Contacts'!$A$2:$R$186,17,0)</f>
        <v>Richardson</v>
      </c>
      <c r="V132" s="166" t="str">
        <f>VLOOKUP($A132,'[1]Contacts'!$A$2:$R$186,18,0)</f>
        <v>Business Manager</v>
      </c>
      <c r="W132" s="167" t="s">
        <v>783</v>
      </c>
      <c r="X132" s="167" t="s">
        <v>517</v>
      </c>
    </row>
    <row r="133" spans="1:24" ht="12.75">
      <c r="A133" s="93" t="s">
        <v>856</v>
      </c>
      <c r="B133" s="172" t="s">
        <v>444</v>
      </c>
      <c r="C133" s="180">
        <v>25967</v>
      </c>
      <c r="D133" s="169">
        <v>46619</v>
      </c>
      <c r="E133" s="169">
        <v>72586</v>
      </c>
      <c r="F133" s="170">
        <v>23370</v>
      </c>
      <c r="G133" s="171">
        <f t="shared" si="4"/>
        <v>49216</v>
      </c>
      <c r="H133" s="161">
        <f t="shared" si="5"/>
        <v>0</v>
      </c>
      <c r="I133" s="162"/>
      <c r="J133" s="162"/>
      <c r="K133" s="163" t="str">
        <f>VLOOKUP($A133,'[1]Contacts'!$A$2:$R$186,3,0)</f>
        <v>406 Hwy 564</v>
      </c>
      <c r="L133" s="164" t="str">
        <f>VLOOKUP($A133,'[1]Contacts'!$A$2:$R$186,4,0)</f>
        <v>Gallup</v>
      </c>
      <c r="M133" s="164" t="str">
        <f>VLOOKUP($A133,'[1]Contacts'!$A$2:$R$186,5,0)</f>
        <v>NM</v>
      </c>
      <c r="N133" s="165">
        <f>VLOOKUP($A133,'[1]Contacts'!$A$2:$R$186,6,0)</f>
        <v>87301</v>
      </c>
      <c r="O133" s="164" t="str">
        <f>VLOOKUP($A133,'[1]Contacts'!$A$2:$R$186,9,0)</f>
        <v>Ms.</v>
      </c>
      <c r="P133" s="166" t="str">
        <f>VLOOKUP($A133,'[1]Contacts'!$A$2:$R$186,10,0)</f>
        <v>Aimie</v>
      </c>
      <c r="Q133" s="166" t="str">
        <f>VLOOKUP($A133,'[1]Contacts'!$A$2:$R$186,11,0)</f>
        <v>Duran</v>
      </c>
      <c r="R133" s="164" t="str">
        <f>VLOOKUP($A133,'[1]Contacts'!$A$2:$R$186,12,0)</f>
        <v>Director</v>
      </c>
      <c r="S133" s="164" t="str">
        <f>VLOOKUP($A133,'[1]Contacts'!$A$2:$R$186,15,0)</f>
        <v>Mr.</v>
      </c>
      <c r="T133" s="166" t="str">
        <f>VLOOKUP($A133,'[1]Contacts'!$A$2:$R$186,16,0)</f>
        <v>Sean </v>
      </c>
      <c r="U133" s="166" t="str">
        <f>VLOOKUP($A133,'[1]Contacts'!$A$2:$R$186,17,0)</f>
        <v>Fry</v>
      </c>
      <c r="V133" s="166" t="str">
        <f>VLOOKUP($A133,'[1]Contacts'!$A$2:$R$186,18,0)</f>
        <v>Business Manager</v>
      </c>
      <c r="W133" s="167" t="s">
        <v>784</v>
      </c>
      <c r="X133" s="167" t="s">
        <v>785</v>
      </c>
    </row>
    <row r="134" spans="1:24" ht="12.75">
      <c r="A134" s="94" t="s">
        <v>265</v>
      </c>
      <c r="B134" s="172" t="s">
        <v>445</v>
      </c>
      <c r="C134" s="180">
        <v>13498.7</v>
      </c>
      <c r="D134" s="169">
        <v>28215</v>
      </c>
      <c r="E134" s="169">
        <v>41713.7</v>
      </c>
      <c r="F134" s="170">
        <v>28224</v>
      </c>
      <c r="G134" s="171">
        <f t="shared" si="4"/>
        <v>13489.699999999997</v>
      </c>
      <c r="H134" s="161">
        <f t="shared" si="5"/>
        <v>0</v>
      </c>
      <c r="I134" s="162"/>
      <c r="J134" s="162"/>
      <c r="K134" s="163" t="str">
        <f>VLOOKUP($A134,'[1]Contacts'!$A$2:$R$186,3,0)</f>
        <v>P.O. Box 489</v>
      </c>
      <c r="L134" s="164" t="str">
        <f>VLOOKUP($A134,'[1]Contacts'!$A$2:$R$186,4,0)</f>
        <v>Vaughn</v>
      </c>
      <c r="M134" s="164" t="str">
        <f>VLOOKUP($A134,'[1]Contacts'!$A$2:$R$186,5,0)</f>
        <v>NM</v>
      </c>
      <c r="N134" s="165">
        <f>VLOOKUP($A134,'[1]Contacts'!$A$2:$R$186,6,0)</f>
        <v>88353</v>
      </c>
      <c r="O134" s="164" t="str">
        <f>VLOOKUP($A134,'[1]Contacts'!$A$2:$R$186,9,0)</f>
        <v>Dr.</v>
      </c>
      <c r="P134" s="166" t="str">
        <f>VLOOKUP($A134,'[1]Contacts'!$A$2:$R$186,10,0)</f>
        <v>Susan</v>
      </c>
      <c r="Q134" s="166" t="str">
        <f>VLOOKUP($A134,'[1]Contacts'!$A$2:$R$186,11,0)</f>
        <v>Wilkinson-Davis</v>
      </c>
      <c r="R134" s="164" t="str">
        <f>VLOOKUP($A134,'[1]Contacts'!$A$2:$R$186,12,0)</f>
        <v>Superintendent</v>
      </c>
      <c r="S134" s="164" t="str">
        <f>VLOOKUP($A134,'[1]Contacts'!$A$2:$R$186,15,0)</f>
        <v>Ms.</v>
      </c>
      <c r="T134" s="166" t="str">
        <f>VLOOKUP($A134,'[1]Contacts'!$A$2:$R$186,16,0)</f>
        <v>Trude</v>
      </c>
      <c r="U134" s="166" t="str">
        <f>VLOOKUP($A134,'[1]Contacts'!$A$2:$R$186,17,0)</f>
        <v>Bauler</v>
      </c>
      <c r="V134" s="166" t="str">
        <f>VLOOKUP($A134,'[1]Contacts'!$A$2:$R$186,18,0)</f>
        <v>Business Manager</v>
      </c>
      <c r="W134" s="167" t="s">
        <v>769</v>
      </c>
      <c r="X134" s="167" t="s">
        <v>786</v>
      </c>
    </row>
    <row r="135" spans="1:24" ht="12.75">
      <c r="A135" s="183"/>
      <c r="B135" s="172" t="s">
        <v>857</v>
      </c>
      <c r="C135" s="180">
        <v>975</v>
      </c>
      <c r="D135" s="169">
        <v>0</v>
      </c>
      <c r="E135" s="169">
        <f>+C135+D135</f>
        <v>975</v>
      </c>
      <c r="F135" s="170">
        <v>0</v>
      </c>
      <c r="G135" s="171">
        <f t="shared" si="4"/>
        <v>975</v>
      </c>
      <c r="H135" s="161">
        <f t="shared" si="5"/>
        <v>0</v>
      </c>
      <c r="I135" s="162"/>
      <c r="J135" s="162"/>
      <c r="K135" s="163" t="e">
        <f>VLOOKUP($A135,'[1]Contacts'!$A$2:$R$186,3,0)</f>
        <v>#N/A</v>
      </c>
      <c r="L135" s="164" t="e">
        <f>VLOOKUP($A135,'[1]Contacts'!$A$2:$R$186,4,0)</f>
        <v>#N/A</v>
      </c>
      <c r="M135" s="164" t="e">
        <f>VLOOKUP($A135,'[1]Contacts'!$A$2:$R$186,5,0)</f>
        <v>#N/A</v>
      </c>
      <c r="N135" s="165" t="e">
        <f>VLOOKUP($A135,'[1]Contacts'!$A$2:$R$186,6,0)</f>
        <v>#N/A</v>
      </c>
      <c r="O135" s="164" t="e">
        <f>VLOOKUP($A135,'[1]Contacts'!$A$2:$R$186,9,0)</f>
        <v>#N/A</v>
      </c>
      <c r="P135" s="166" t="e">
        <f>VLOOKUP($A135,'[1]Contacts'!$A$2:$R$186,10,0)</f>
        <v>#N/A</v>
      </c>
      <c r="Q135" s="166" t="e">
        <f>VLOOKUP($A135,'[1]Contacts'!$A$2:$R$186,11,0)</f>
        <v>#N/A</v>
      </c>
      <c r="R135" s="164" t="e">
        <f>VLOOKUP($A135,'[1]Contacts'!$A$2:$R$186,12,0)</f>
        <v>#N/A</v>
      </c>
      <c r="S135" s="164" t="e">
        <f>VLOOKUP($A135,'[1]Contacts'!$A$2:$R$186,15,0)</f>
        <v>#N/A</v>
      </c>
      <c r="T135" s="166" t="e">
        <f>VLOOKUP($A135,'[1]Contacts'!$A$2:$R$186,16,0)</f>
        <v>#N/A</v>
      </c>
      <c r="U135" s="166" t="e">
        <f>VLOOKUP($A135,'[1]Contacts'!$A$2:$R$186,17,0)</f>
        <v>#N/A</v>
      </c>
      <c r="V135" s="166" t="e">
        <f>VLOOKUP($A135,'[1]Contacts'!$A$2:$R$186,18,0)</f>
        <v>#N/A</v>
      </c>
      <c r="W135" s="181"/>
      <c r="X135" s="181"/>
    </row>
    <row r="136" spans="1:24" ht="12.75">
      <c r="A136" s="94" t="s">
        <v>269</v>
      </c>
      <c r="B136" s="172" t="s">
        <v>447</v>
      </c>
      <c r="C136" s="180">
        <v>16595.26</v>
      </c>
      <c r="D136" s="169">
        <v>115804</v>
      </c>
      <c r="E136" s="169">
        <v>132399.26</v>
      </c>
      <c r="F136" s="170">
        <v>109759</v>
      </c>
      <c r="G136" s="171">
        <f t="shared" si="4"/>
        <v>22640.26000000001</v>
      </c>
      <c r="H136" s="161">
        <f t="shared" si="5"/>
        <v>0</v>
      </c>
      <c r="I136" s="162"/>
      <c r="J136" s="162"/>
      <c r="K136" s="163" t="str">
        <f>VLOOKUP($A136,'[1]Contacts'!$A$2:$R$186,3,0)</f>
        <v>P.O. Box 158</v>
      </c>
      <c r="L136" s="164" t="str">
        <f>VLOOKUP($A136,'[1]Contacts'!$A$2:$R$186,4,0)</f>
        <v>Wagon Mound</v>
      </c>
      <c r="M136" s="164" t="str">
        <f>VLOOKUP($A136,'[1]Contacts'!$A$2:$R$186,5,0)</f>
        <v>NM</v>
      </c>
      <c r="N136" s="165">
        <f>VLOOKUP($A136,'[1]Contacts'!$A$2:$R$186,6,0)</f>
        <v>87752</v>
      </c>
      <c r="O136" s="164" t="str">
        <f>VLOOKUP($A136,'[1]Contacts'!$A$2:$R$186,9,0)</f>
        <v>Mr.</v>
      </c>
      <c r="P136" s="166" t="str">
        <f>VLOOKUP($A136,'[1]Contacts'!$A$2:$R$186,10,0)</f>
        <v>Albert C.</v>
      </c>
      <c r="Q136" s="166" t="str">
        <f>VLOOKUP($A136,'[1]Contacts'!$A$2:$R$186,11,0)</f>
        <v>Martinez</v>
      </c>
      <c r="R136" s="164" t="str">
        <f>VLOOKUP($A136,'[1]Contacts'!$A$2:$R$186,12,0)</f>
        <v>Superintendent</v>
      </c>
      <c r="S136" s="164" t="str">
        <f>VLOOKUP($A136,'[1]Contacts'!$A$2:$R$186,15,0)</f>
        <v>Ms.</v>
      </c>
      <c r="T136" s="166" t="str">
        <f>VLOOKUP($A136,'[1]Contacts'!$A$2:$R$186,16,0)</f>
        <v>Teresa</v>
      </c>
      <c r="U136" s="166" t="str">
        <f>VLOOKUP($A136,'[1]Contacts'!$A$2:$R$186,17,0)</f>
        <v>Casias</v>
      </c>
      <c r="V136" s="166" t="str">
        <f>VLOOKUP($A136,'[1]Contacts'!$A$2:$R$186,18,0)</f>
        <v>Business Manager</v>
      </c>
      <c r="W136" s="167" t="s">
        <v>787</v>
      </c>
      <c r="X136" s="167" t="s">
        <v>707</v>
      </c>
    </row>
    <row r="137" spans="1:24" ht="12.75">
      <c r="A137" s="93" t="s">
        <v>858</v>
      </c>
      <c r="B137" s="172" t="s">
        <v>448</v>
      </c>
      <c r="C137" s="180">
        <v>227.53</v>
      </c>
      <c r="D137" s="169">
        <v>19043</v>
      </c>
      <c r="E137" s="169">
        <v>19270.53</v>
      </c>
      <c r="F137" s="170">
        <v>17311</v>
      </c>
      <c r="G137" s="171">
        <f t="shared" si="4"/>
        <v>1959.5299999999988</v>
      </c>
      <c r="H137" s="161">
        <f t="shared" si="5"/>
        <v>0</v>
      </c>
      <c r="I137" s="162"/>
      <c r="J137" s="162"/>
      <c r="K137" s="163" t="str">
        <f>VLOOKUP($A137,'[1]Contacts'!$A$2:$R$186,3,0)</f>
        <v>P.O. Box 277</v>
      </c>
      <c r="L137" s="164" t="str">
        <f>VLOOKUP($A137,'[1]Contacts'!$A$2:$R$186,4,0)</f>
        <v>Jemez Pueblo</v>
      </c>
      <c r="M137" s="164" t="str">
        <f>VLOOKUP($A137,'[1]Contacts'!$A$2:$R$186,5,0)</f>
        <v>NM</v>
      </c>
      <c r="N137" s="165">
        <f>VLOOKUP($A137,'[1]Contacts'!$A$2:$R$186,6,0)</f>
        <v>87024</v>
      </c>
      <c r="O137" s="164" t="str">
        <f>VLOOKUP($A137,'[1]Contacts'!$A$2:$R$186,9,0)</f>
        <v>Mr.</v>
      </c>
      <c r="P137" s="166" t="str">
        <f>VLOOKUP($A137,'[1]Contacts'!$A$2:$R$186,10,0)</f>
        <v>Arrow</v>
      </c>
      <c r="Q137" s="166" t="str">
        <f>VLOOKUP($A137,'[1]Contacts'!$A$2:$R$186,11,0)</f>
        <v>Wilkinson</v>
      </c>
      <c r="R137" s="164" t="str">
        <f>VLOOKUP($A137,'[1]Contacts'!$A$2:$R$186,12,0)</f>
        <v>Principal</v>
      </c>
      <c r="S137" s="164" t="str">
        <f>VLOOKUP($A137,'[1]Contacts'!$A$2:$R$186,15,0)</f>
        <v>Ms.</v>
      </c>
      <c r="T137" s="166" t="str">
        <f>VLOOKUP($A137,'[1]Contacts'!$A$2:$R$186,16,0)</f>
        <v>Katherine</v>
      </c>
      <c r="U137" s="166" t="str">
        <f>VLOOKUP($A137,'[1]Contacts'!$A$2:$R$186,17,0)</f>
        <v>Toya</v>
      </c>
      <c r="V137" s="166" t="str">
        <f>VLOOKUP($A137,'[1]Contacts'!$A$2:$R$186,18,0)</f>
        <v>Business Manager</v>
      </c>
      <c r="W137" s="167" t="s">
        <v>788</v>
      </c>
      <c r="X137" s="167" t="s">
        <v>789</v>
      </c>
    </row>
    <row r="138" spans="1:24" ht="12.75">
      <c r="A138" s="94" t="s">
        <v>273</v>
      </c>
      <c r="B138" s="172" t="s">
        <v>449</v>
      </c>
      <c r="C138" s="180">
        <v>106282.01</v>
      </c>
      <c r="D138" s="169">
        <v>675819</v>
      </c>
      <c r="E138" s="169">
        <v>782101.01</v>
      </c>
      <c r="F138" s="170">
        <v>677057</v>
      </c>
      <c r="G138" s="171">
        <f t="shared" si="4"/>
        <v>105044.01000000001</v>
      </c>
      <c r="H138" s="161">
        <f t="shared" si="5"/>
        <v>0</v>
      </c>
      <c r="I138" s="162"/>
      <c r="J138" s="162"/>
      <c r="K138" s="163" t="str">
        <f>VLOOKUP($A138,'[1]Contacts'!$A$2:$R$186,3,0)</f>
        <v>179 Bridge Street</v>
      </c>
      <c r="L138" s="164" t="str">
        <f>VLOOKUP($A138,'[1]Contacts'!$A$2:$R$186,4,0)</f>
        <v>Las Vegas</v>
      </c>
      <c r="M138" s="164" t="str">
        <f>VLOOKUP($A138,'[1]Contacts'!$A$2:$R$186,5,0)</f>
        <v>NM</v>
      </c>
      <c r="N138" s="165">
        <f>VLOOKUP($A138,'[1]Contacts'!$A$2:$R$186,6,0)</f>
        <v>87701</v>
      </c>
      <c r="O138" s="164" t="str">
        <f>VLOOKUP($A138,'[1]Contacts'!$A$2:$R$186,9,0)</f>
        <v>Mr.</v>
      </c>
      <c r="P138" s="166" t="str">
        <f>VLOOKUP($A138,'[1]Contacts'!$A$2:$R$186,10,0)</f>
        <v>Gene</v>
      </c>
      <c r="Q138" s="166" t="str">
        <f>VLOOKUP($A138,'[1]Contacts'!$A$2:$R$186,11,0)</f>
        <v>Parson</v>
      </c>
      <c r="R138" s="164" t="str">
        <f>VLOOKUP($A138,'[1]Contacts'!$A$2:$R$186,12,0)</f>
        <v>Superintendent</v>
      </c>
      <c r="S138" s="164" t="str">
        <f>VLOOKUP($A138,'[1]Contacts'!$A$2:$R$186,15,0)</f>
        <v>Ms.</v>
      </c>
      <c r="T138" s="166" t="str">
        <f>VLOOKUP($A138,'[1]Contacts'!$A$2:$R$186,16,0)</f>
        <v>Dinah</v>
      </c>
      <c r="U138" s="166" t="str">
        <f>VLOOKUP($A138,'[1]Contacts'!$A$2:$R$186,17,0)</f>
        <v>Maynes</v>
      </c>
      <c r="V138" s="166" t="str">
        <f>VLOOKUP($A138,'[1]Contacts'!$A$2:$R$186,18,0)</f>
        <v>Business Manager</v>
      </c>
      <c r="W138" s="167" t="s">
        <v>790</v>
      </c>
      <c r="X138" s="167" t="s">
        <v>791</v>
      </c>
    </row>
    <row r="139" spans="1:24" ht="12.75">
      <c r="A139" s="173" t="s">
        <v>277</v>
      </c>
      <c r="B139" s="174" t="s">
        <v>792</v>
      </c>
      <c r="C139" s="175">
        <v>535446.18</v>
      </c>
      <c r="D139" s="176">
        <v>1091411</v>
      </c>
      <c r="E139" s="176">
        <v>1091411</v>
      </c>
      <c r="F139" s="177">
        <v>1034438</v>
      </c>
      <c r="G139" s="178">
        <f t="shared" si="4"/>
        <v>56973</v>
      </c>
      <c r="H139" s="179">
        <f t="shared" si="5"/>
        <v>535446.1800000002</v>
      </c>
      <c r="I139" s="179">
        <f>C139+D139</f>
        <v>1626857.1800000002</v>
      </c>
      <c r="J139" s="179">
        <f>I139-F139</f>
        <v>592419.1800000002</v>
      </c>
      <c r="K139" s="163" t="str">
        <f>VLOOKUP($A139,'[1]Contacts'!$A$2:$R$186,3,0)</f>
        <v>P.O. Drawer A</v>
      </c>
      <c r="L139" s="164" t="str">
        <f>VLOOKUP($A139,'[1]Contacts'!$A$2:$R$186,4,0)</f>
        <v>Zuni</v>
      </c>
      <c r="M139" s="164" t="str">
        <f>VLOOKUP($A139,'[1]Contacts'!$A$2:$R$186,5,0)</f>
        <v>NM</v>
      </c>
      <c r="N139" s="165">
        <f>VLOOKUP($A139,'[1]Contacts'!$A$2:$R$186,6,0)</f>
        <v>87327</v>
      </c>
      <c r="O139" s="164" t="str">
        <f>VLOOKUP($A139,'[1]Contacts'!$A$2:$R$186,9,0)</f>
        <v>Mr. </v>
      </c>
      <c r="P139" s="166" t="str">
        <f>VLOOKUP($A139,'[1]Contacts'!$A$2:$R$186,10,0)</f>
        <v>Hayes</v>
      </c>
      <c r="Q139" s="166" t="str">
        <f>VLOOKUP($A139,'[1]Contacts'!$A$2:$R$186,11,0)</f>
        <v>Lewis</v>
      </c>
      <c r="R139" s="164" t="str">
        <f>VLOOKUP($A139,'[1]Contacts'!$A$2:$R$186,12,0)</f>
        <v>Superintendent</v>
      </c>
      <c r="S139" s="164" t="str">
        <f>VLOOKUP($A139,'[1]Contacts'!$A$2:$R$186,15,0)</f>
        <v>Mr.</v>
      </c>
      <c r="T139" s="166" t="str">
        <f>VLOOKUP($A139,'[1]Contacts'!$A$2:$R$186,16,0)</f>
        <v>Martin</v>
      </c>
      <c r="U139" s="166" t="str">
        <f>VLOOKUP($A139,'[1]Contacts'!$A$2:$R$186,17,0)</f>
        <v>Romine</v>
      </c>
      <c r="V139" s="166" t="str">
        <f>VLOOKUP($A139,'[1]Contacts'!$A$2:$R$186,18,0)</f>
        <v>Finance Director</v>
      </c>
      <c r="W139" s="167" t="s">
        <v>793</v>
      </c>
      <c r="X139" s="167" t="s">
        <v>794</v>
      </c>
    </row>
    <row r="140" spans="2:10" ht="12.75">
      <c r="B140" s="185" t="s">
        <v>795</v>
      </c>
      <c r="C140" s="186">
        <f>SUM(C2:C139)</f>
        <v>24510435.91000001</v>
      </c>
      <c r="D140" s="186">
        <f>SUM(D2:D139)</f>
        <v>110132613</v>
      </c>
      <c r="E140" s="186">
        <f>SUM(E2:E139)</f>
        <v>128302822.69000001</v>
      </c>
      <c r="F140" s="186">
        <f>SUM(F2:F139)</f>
        <v>102184797</v>
      </c>
      <c r="G140" s="187">
        <f>SUM(G2:G139)</f>
        <v>26118025.69000002</v>
      </c>
      <c r="H140" s="188"/>
      <c r="I140" s="189"/>
      <c r="J140" s="189"/>
    </row>
    <row r="143" ht="12.75">
      <c r="H143" s="190">
        <f>COUNT(H138,H127,H123,H107,H106,H105,H98,H90,H84,H81,H56,H36,H35,H25,H23,H21,H17)</f>
        <v>17</v>
      </c>
    </row>
  </sheetData>
  <sheetProtection/>
  <printOptions/>
  <pageMargins left="0.25" right="0.25" top="0.25" bottom="0.5" header="0.25" footer="0.25"/>
  <pageSetup fitToHeight="10" fitToWidth="1" horizontalDpi="600" verticalDpi="600" orientation="landscape" paperSize="5" scale="97" r:id="rId1"/>
  <headerFooter alignWithMargins="0">
    <oddFooter xml:space="preserve">&amp;L&amp;"Arial"&amp;10 Date Printed: 1/14/2014 3:38:13 PM &amp;C&amp;R&amp;"Arial"&amp;9Page &amp;P of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144"/>
  <sheetViews>
    <sheetView showGridLines="0" zoomScalePageLayoutView="0" workbookViewId="0" topLeftCell="A1">
      <pane xSplit="3" ySplit="5" topLeftCell="D6" activePane="bottomRight" state="frozen"/>
      <selection pane="topLeft" activeCell="B62" sqref="B62:I64"/>
      <selection pane="topRight" activeCell="B62" sqref="B62:I64"/>
      <selection pane="bottomLeft" activeCell="B62" sqref="B62:I64"/>
      <selection pane="bottomRight" activeCell="B62" sqref="B62:I64"/>
    </sheetView>
  </sheetViews>
  <sheetFormatPr defaultColWidth="9.140625" defaultRowHeight="15"/>
  <cols>
    <col min="1" max="1" width="5.421875" style="105" customWidth="1"/>
    <col min="2" max="2" width="8.00390625" style="120" bestFit="1" customWidth="1"/>
    <col min="3" max="3" width="43.140625" style="105" customWidth="1"/>
    <col min="4" max="4" width="13.8515625" style="105" bestFit="1" customWidth="1"/>
    <col min="5" max="5" width="14.8515625" style="105" bestFit="1" customWidth="1"/>
    <col min="6" max="6" width="14.57421875" style="105" customWidth="1"/>
    <col min="7" max="7" width="15.00390625" style="105" customWidth="1"/>
    <col min="8" max="8" width="14.57421875" style="105" bestFit="1" customWidth="1"/>
    <col min="9" max="9" width="14.57421875" style="105" customWidth="1"/>
    <col min="10" max="10" width="23.140625" style="105" customWidth="1"/>
    <col min="11" max="11" width="11.421875" style="120" customWidth="1"/>
    <col min="12" max="12" width="4.421875" style="120" bestFit="1" customWidth="1"/>
    <col min="13" max="13" width="6.00390625" style="120" bestFit="1" customWidth="1"/>
    <col min="14" max="14" width="6.140625" style="120" bestFit="1" customWidth="1"/>
    <col min="15" max="15" width="12.57421875" style="105" customWidth="1"/>
    <col min="16" max="16" width="16.00390625" style="105" customWidth="1"/>
    <col min="17" max="17" width="17.421875" style="120" bestFit="1" customWidth="1"/>
    <col min="18" max="18" width="6.140625" style="120" bestFit="1" customWidth="1"/>
    <col min="19" max="20" width="9.140625" style="105" customWidth="1"/>
    <col min="21" max="21" width="32.140625" style="105" customWidth="1"/>
    <col min="22" max="16384" width="9.140625" style="105" customWidth="1"/>
  </cols>
  <sheetData>
    <row r="1" spans="1:2" ht="21">
      <c r="A1" s="20" t="s">
        <v>451</v>
      </c>
      <c r="B1" s="105"/>
    </row>
    <row r="2" spans="1:2" ht="21">
      <c r="A2" s="20" t="s">
        <v>493</v>
      </c>
      <c r="B2" s="105"/>
    </row>
    <row r="3" spans="1:3" ht="21">
      <c r="A3" s="20" t="s">
        <v>452</v>
      </c>
      <c r="B3" s="105"/>
      <c r="C3" s="203" t="s">
        <v>859</v>
      </c>
    </row>
    <row r="4" spans="2:3" s="120" customFormat="1" ht="10.5">
      <c r="B4" s="131"/>
      <c r="C4" s="120" t="s">
        <v>797</v>
      </c>
    </row>
    <row r="5" spans="1:23" ht="39">
      <c r="A5" s="105" t="s">
        <v>307</v>
      </c>
      <c r="B5" s="126" t="s">
        <v>494</v>
      </c>
      <c r="C5" s="125" t="s">
        <v>495</v>
      </c>
      <c r="D5" s="123" t="s">
        <v>496</v>
      </c>
      <c r="E5" s="127" t="s">
        <v>497</v>
      </c>
      <c r="F5" s="130" t="s">
        <v>498</v>
      </c>
      <c r="G5" s="128" t="s">
        <v>499</v>
      </c>
      <c r="H5" s="124" t="s">
        <v>500</v>
      </c>
      <c r="I5" s="146"/>
      <c r="J5" s="100" t="s">
        <v>501</v>
      </c>
      <c r="K5" s="101" t="s">
        <v>502</v>
      </c>
      <c r="L5" s="101" t="s">
        <v>503</v>
      </c>
      <c r="M5" s="101" t="s">
        <v>504</v>
      </c>
      <c r="N5" s="102" t="s">
        <v>505</v>
      </c>
      <c r="O5" s="103" t="s">
        <v>506</v>
      </c>
      <c r="P5" s="103" t="s">
        <v>507</v>
      </c>
      <c r="Q5" s="101" t="s">
        <v>508</v>
      </c>
      <c r="R5" s="102" t="s">
        <v>509</v>
      </c>
      <c r="S5" s="103" t="s">
        <v>510</v>
      </c>
      <c r="T5" s="103" t="s">
        <v>511</v>
      </c>
      <c r="U5" s="100" t="s">
        <v>512</v>
      </c>
      <c r="V5" s="104" t="s">
        <v>513</v>
      </c>
      <c r="W5" s="104" t="s">
        <v>514</v>
      </c>
    </row>
    <row r="6" spans="1:23" ht="12.75">
      <c r="A6" s="133">
        <v>1</v>
      </c>
      <c r="B6" s="93" t="s">
        <v>5</v>
      </c>
      <c r="C6" s="106" t="s">
        <v>515</v>
      </c>
      <c r="D6" s="107">
        <v>0</v>
      </c>
      <c r="E6" s="107">
        <v>29635</v>
      </c>
      <c r="F6" s="129">
        <v>29635</v>
      </c>
      <c r="G6" s="108">
        <v>13667</v>
      </c>
      <c r="H6" s="109">
        <f>+F6-G6</f>
        <v>15968</v>
      </c>
      <c r="I6" s="147">
        <f>D6+E6-F6</f>
        <v>0</v>
      </c>
      <c r="J6" s="110" t="e">
        <f>VLOOKUP($B6,'[2]Contacts'!$A$2:$R$186,3,0)</f>
        <v>#N/A</v>
      </c>
      <c r="K6" s="111" t="e">
        <f>VLOOKUP($B6,'[2]Contacts'!$A$2:$R$186,4,0)</f>
        <v>#N/A</v>
      </c>
      <c r="L6" s="111" t="e">
        <f>VLOOKUP($B6,'[2]Contacts'!$A$2:$R$186,5,0)</f>
        <v>#N/A</v>
      </c>
      <c r="M6" s="112" t="e">
        <f>VLOOKUP($B6,'[2]Contacts'!$A$2:$R$186,6,0)</f>
        <v>#N/A</v>
      </c>
      <c r="N6" s="111" t="e">
        <f>VLOOKUP($B6,'[2]Contacts'!$A$2:$R$186,9,0)</f>
        <v>#N/A</v>
      </c>
      <c r="O6" s="110" t="e">
        <f>VLOOKUP($B6,'[2]Contacts'!$A$2:$R$186,10,0)</f>
        <v>#N/A</v>
      </c>
      <c r="P6" s="110" t="e">
        <f>VLOOKUP($B6,'[2]Contacts'!$A$2:$R$186,11,0)</f>
        <v>#N/A</v>
      </c>
      <c r="Q6" s="111" t="e">
        <f>VLOOKUP($B6,'[2]Contacts'!$A$2:$R$186,12,0)</f>
        <v>#N/A</v>
      </c>
      <c r="R6" s="111" t="e">
        <f>VLOOKUP($B6,'[2]Contacts'!$A$2:$R$186,15,0)</f>
        <v>#N/A</v>
      </c>
      <c r="S6" s="110" t="e">
        <f>VLOOKUP($B6,'[2]Contacts'!$A$2:$R$186,16,0)</f>
        <v>#N/A</v>
      </c>
      <c r="T6" s="110" t="e">
        <f>VLOOKUP($B6,'[2]Contacts'!$A$2:$R$186,17,0)</f>
        <v>#N/A</v>
      </c>
      <c r="U6" s="110" t="e">
        <f>VLOOKUP($B6,'[2]Contacts'!$A$2:$R$186,18,0)</f>
        <v>#N/A</v>
      </c>
      <c r="V6" s="113"/>
      <c r="W6" s="113"/>
    </row>
    <row r="7" spans="1:23" ht="12.75">
      <c r="A7" s="133">
        <v>2</v>
      </c>
      <c r="B7" s="93" t="s">
        <v>180</v>
      </c>
      <c r="C7" s="114" t="s">
        <v>319</v>
      </c>
      <c r="D7" s="107">
        <v>10439.19</v>
      </c>
      <c r="E7" s="107">
        <v>72049</v>
      </c>
      <c r="F7" s="107">
        <v>82488.19</v>
      </c>
      <c r="G7" s="108">
        <v>65495</v>
      </c>
      <c r="H7" s="109">
        <f aca="true" t="shared" si="0" ref="H7:H70">+F7-G7</f>
        <v>16993.190000000002</v>
      </c>
      <c r="I7" s="147">
        <f aca="true" t="shared" si="1" ref="I7:I70">D7+E7-F7</f>
        <v>0</v>
      </c>
      <c r="J7" s="110" t="e">
        <f>VLOOKUP($B7,'[2]Contacts'!$A$2:$R$186,3,0)</f>
        <v>#N/A</v>
      </c>
      <c r="K7" s="111" t="e">
        <f>VLOOKUP($B7,'[2]Contacts'!$A$2:$R$186,4,0)</f>
        <v>#N/A</v>
      </c>
      <c r="L7" s="111" t="e">
        <f>VLOOKUP($B7,'[2]Contacts'!$A$2:$R$186,5,0)</f>
        <v>#N/A</v>
      </c>
      <c r="M7" s="112" t="e">
        <f>VLOOKUP($B7,'[2]Contacts'!$A$2:$R$186,6,0)</f>
        <v>#N/A</v>
      </c>
      <c r="N7" s="111" t="e">
        <f>VLOOKUP($B7,'[2]Contacts'!$A$2:$R$186,9,0)</f>
        <v>#N/A</v>
      </c>
      <c r="O7" s="110" t="e">
        <f>VLOOKUP($B7,'[2]Contacts'!$A$2:$R$186,10,0)</f>
        <v>#N/A</v>
      </c>
      <c r="P7" s="110" t="e">
        <f>VLOOKUP($B7,'[2]Contacts'!$A$2:$R$186,11,0)</f>
        <v>#N/A</v>
      </c>
      <c r="Q7" s="111" t="e">
        <f>VLOOKUP($B7,'[2]Contacts'!$A$2:$R$186,12,0)</f>
        <v>#N/A</v>
      </c>
      <c r="R7" s="111" t="e">
        <f>VLOOKUP($B7,'[2]Contacts'!$A$2:$R$186,15,0)</f>
        <v>#N/A</v>
      </c>
      <c r="S7" s="110" t="e">
        <f>VLOOKUP($B7,'[2]Contacts'!$A$2:$R$186,16,0)</f>
        <v>#N/A</v>
      </c>
      <c r="T7" s="110" t="e">
        <f>VLOOKUP($B7,'[2]Contacts'!$A$2:$R$186,17,0)</f>
        <v>#N/A</v>
      </c>
      <c r="U7" s="110" t="e">
        <f>VLOOKUP($B7,'[2]Contacts'!$A$2:$R$186,18,0)</f>
        <v>#N/A</v>
      </c>
      <c r="V7" s="113" t="s">
        <v>516</v>
      </c>
      <c r="W7" s="113" t="s">
        <v>517</v>
      </c>
    </row>
    <row r="8" spans="1:23" ht="12.75">
      <c r="A8" s="133">
        <v>3</v>
      </c>
      <c r="B8" s="94" t="s">
        <v>8</v>
      </c>
      <c r="C8" s="106" t="s">
        <v>320</v>
      </c>
      <c r="D8" s="107">
        <v>259534.72</v>
      </c>
      <c r="E8" s="107">
        <v>1304727</v>
      </c>
      <c r="F8" s="107">
        <v>1564261.72</v>
      </c>
      <c r="G8" s="108">
        <v>1306533</v>
      </c>
      <c r="H8" s="109">
        <f t="shared" si="0"/>
        <v>257728.71999999997</v>
      </c>
      <c r="I8" s="147">
        <f t="shared" si="1"/>
        <v>0</v>
      </c>
      <c r="J8" s="110" t="str">
        <f>VLOOKUP($B8,'[2]Contacts'!$A$2:$R$186,3,0)</f>
        <v>P.O. Box 650</v>
      </c>
      <c r="K8" s="111" t="str">
        <f>VLOOKUP($B8,'[2]Contacts'!$A$2:$R$186,4,0)</f>
        <v>Alamogordo</v>
      </c>
      <c r="L8" s="111" t="str">
        <f>VLOOKUP($B8,'[2]Contacts'!$A$2:$R$186,5,0)</f>
        <v>NM</v>
      </c>
      <c r="M8" s="112">
        <f>VLOOKUP($B8,'[2]Contacts'!$A$2:$R$186,6,0)</f>
        <v>88310</v>
      </c>
      <c r="N8" s="111" t="str">
        <f>VLOOKUP($B8,'[2]Contacts'!$A$2:$R$186,9,0)</f>
        <v>Dr.</v>
      </c>
      <c r="O8" s="110" t="str">
        <f>VLOOKUP($B8,'[2]Contacts'!$A$2:$R$186,10,0)</f>
        <v>George</v>
      </c>
      <c r="P8" s="110" t="str">
        <f>VLOOKUP($B8,'[2]Contacts'!$A$2:$R$186,11,0)</f>
        <v>Straface</v>
      </c>
      <c r="Q8" s="111" t="str">
        <f>VLOOKUP($B8,'[2]Contacts'!$A$2:$R$186,12,0)</f>
        <v>Superintendent</v>
      </c>
      <c r="R8" s="111" t="str">
        <f>VLOOKUP($B8,'[2]Contacts'!$A$2:$R$186,15,0)</f>
        <v>Ms.</v>
      </c>
      <c r="S8" s="110" t="str">
        <f>VLOOKUP($B8,'[2]Contacts'!$A$2:$R$186,16,0)</f>
        <v>Carol</v>
      </c>
      <c r="T8" s="110" t="str">
        <f>VLOOKUP($B8,'[2]Contacts'!$A$2:$R$186,17,0)</f>
        <v>Genest</v>
      </c>
      <c r="U8" s="110" t="str">
        <f>VLOOKUP($B8,'[2]Contacts'!$A$2:$R$186,18,0)</f>
        <v>Finance Director</v>
      </c>
      <c r="V8" s="113" t="s">
        <v>518</v>
      </c>
      <c r="W8" s="113" t="s">
        <v>519</v>
      </c>
    </row>
    <row r="9" spans="1:23" ht="12.75">
      <c r="A9" s="133">
        <v>4</v>
      </c>
      <c r="B9" s="94" t="s">
        <v>10</v>
      </c>
      <c r="C9" s="106" t="s">
        <v>321</v>
      </c>
      <c r="D9" s="107">
        <v>8136701.1</v>
      </c>
      <c r="E9" s="107">
        <v>28683680</v>
      </c>
      <c r="F9" s="107">
        <v>36820381.1</v>
      </c>
      <c r="G9" s="108">
        <v>26277888</v>
      </c>
      <c r="H9" s="109">
        <f>+F9-G9</f>
        <v>10542493.100000001</v>
      </c>
      <c r="I9" s="147">
        <f t="shared" si="1"/>
        <v>0</v>
      </c>
      <c r="J9" s="110" t="str">
        <f>VLOOKUP($B9,'[2]Contacts'!$A$2:$R$186,3,0)</f>
        <v>P.O. Box 25704</v>
      </c>
      <c r="K9" s="111" t="str">
        <f>VLOOKUP($B9,'[2]Contacts'!$A$2:$R$186,4,0)</f>
        <v>Albuquerque</v>
      </c>
      <c r="L9" s="111" t="str">
        <f>VLOOKUP($B9,'[2]Contacts'!$A$2:$R$186,5,0)</f>
        <v>NM</v>
      </c>
      <c r="M9" s="112">
        <f>VLOOKUP($B9,'[2]Contacts'!$A$2:$R$186,6,0)</f>
        <v>87125</v>
      </c>
      <c r="N9" s="111" t="str">
        <f>VLOOKUP($B9,'[2]Contacts'!$A$2:$R$186,9,0)</f>
        <v>Mr.</v>
      </c>
      <c r="O9" s="110" t="str">
        <f>VLOOKUP($B9,'[2]Contacts'!$A$2:$R$186,10,0)</f>
        <v>Winston</v>
      </c>
      <c r="P9" s="110" t="str">
        <f>VLOOKUP($B9,'[2]Contacts'!$A$2:$R$186,11,0)</f>
        <v>Brooks</v>
      </c>
      <c r="Q9" s="111" t="str">
        <f>VLOOKUP($B9,'[2]Contacts'!$A$2:$R$186,12,0)</f>
        <v>Superintendent</v>
      </c>
      <c r="R9" s="111" t="str">
        <f>VLOOKUP($B9,'[2]Contacts'!$A$2:$R$186,15,0)</f>
        <v>Mr.</v>
      </c>
      <c r="S9" s="110" t="str">
        <f>VLOOKUP($B9,'[2]Contacts'!$A$2:$R$186,16,0)</f>
        <v>Ruben</v>
      </c>
      <c r="T9" s="110" t="str">
        <f>VLOOKUP($B9,'[2]Contacts'!$A$2:$R$186,17,0)</f>
        <v>Hendrickson</v>
      </c>
      <c r="U9" s="110" t="str">
        <f>VLOOKUP($B9,'[2]Contacts'!$A$2:$R$186,18,0)</f>
        <v>Executive Director of Budget</v>
      </c>
      <c r="V9" s="113" t="s">
        <v>520</v>
      </c>
      <c r="W9" s="113" t="s">
        <v>521</v>
      </c>
    </row>
    <row r="10" spans="1:23" ht="12.75">
      <c r="A10" s="133">
        <v>5</v>
      </c>
      <c r="B10" s="93" t="s">
        <v>12</v>
      </c>
      <c r="C10" s="106" t="s">
        <v>522</v>
      </c>
      <c r="D10" s="107">
        <v>12896.04</v>
      </c>
      <c r="E10" s="107">
        <v>54869</v>
      </c>
      <c r="F10" s="107">
        <v>67765.04</v>
      </c>
      <c r="G10" s="108">
        <v>67860</v>
      </c>
      <c r="H10" s="109">
        <f t="shared" si="0"/>
        <v>-94.9600000000064</v>
      </c>
      <c r="I10" s="147">
        <f t="shared" si="1"/>
        <v>0</v>
      </c>
      <c r="J10" s="110" t="e">
        <f>VLOOKUP($B10,'[2]Contacts'!$A$2:$R$186,3,0)</f>
        <v>#N/A</v>
      </c>
      <c r="K10" s="111" t="e">
        <f>VLOOKUP($B10,'[2]Contacts'!$A$2:$R$186,4,0)</f>
        <v>#N/A</v>
      </c>
      <c r="L10" s="111" t="e">
        <f>VLOOKUP($B10,'[2]Contacts'!$A$2:$R$186,5,0)</f>
        <v>#N/A</v>
      </c>
      <c r="M10" s="112" t="e">
        <f>VLOOKUP($B10,'[2]Contacts'!$A$2:$R$186,6,0)</f>
        <v>#N/A</v>
      </c>
      <c r="N10" s="111" t="e">
        <f>VLOOKUP($B10,'[2]Contacts'!$A$2:$R$186,9,0)</f>
        <v>#N/A</v>
      </c>
      <c r="O10" s="110" t="e">
        <f>VLOOKUP($B10,'[2]Contacts'!$A$2:$R$186,10,0)</f>
        <v>#N/A</v>
      </c>
      <c r="P10" s="110" t="e">
        <f>VLOOKUP($B10,'[2]Contacts'!$A$2:$R$186,11,0)</f>
        <v>#N/A</v>
      </c>
      <c r="Q10" s="111" t="e">
        <f>VLOOKUP($B10,'[2]Contacts'!$A$2:$R$186,12,0)</f>
        <v>#N/A</v>
      </c>
      <c r="R10" s="111" t="e">
        <f>VLOOKUP($B10,'[2]Contacts'!$A$2:$R$186,15,0)</f>
        <v>#N/A</v>
      </c>
      <c r="S10" s="110" t="e">
        <f>VLOOKUP($B10,'[2]Contacts'!$A$2:$R$186,16,0)</f>
        <v>#N/A</v>
      </c>
      <c r="T10" s="110" t="e">
        <f>VLOOKUP($B10,'[2]Contacts'!$A$2:$R$186,17,0)</f>
        <v>#N/A</v>
      </c>
      <c r="U10" s="110" t="e">
        <f>VLOOKUP($B10,'[2]Contacts'!$A$2:$R$186,18,0)</f>
        <v>#N/A</v>
      </c>
      <c r="V10" s="113" t="s">
        <v>523</v>
      </c>
      <c r="W10" s="113" t="s">
        <v>524</v>
      </c>
    </row>
    <row r="11" spans="1:23" ht="12.75">
      <c r="A11" s="133">
        <v>6</v>
      </c>
      <c r="B11" s="93" t="s">
        <v>14</v>
      </c>
      <c r="C11" s="106" t="s">
        <v>323</v>
      </c>
      <c r="D11" s="107">
        <v>9045.24</v>
      </c>
      <c r="E11" s="107">
        <v>18143</v>
      </c>
      <c r="F11" s="107">
        <v>27188.24</v>
      </c>
      <c r="G11" s="108">
        <v>16493</v>
      </c>
      <c r="H11" s="109">
        <f t="shared" si="0"/>
        <v>10695.240000000002</v>
      </c>
      <c r="I11" s="147">
        <f t="shared" si="1"/>
        <v>0</v>
      </c>
      <c r="J11" s="110" t="e">
        <f>VLOOKUP($B11,'[2]Contacts'!$A$2:$R$186,3,0)</f>
        <v>#N/A</v>
      </c>
      <c r="K11" s="111" t="e">
        <f>VLOOKUP($B11,'[2]Contacts'!$A$2:$R$186,4,0)</f>
        <v>#N/A</v>
      </c>
      <c r="L11" s="111" t="e">
        <f>VLOOKUP($B11,'[2]Contacts'!$A$2:$R$186,5,0)</f>
        <v>#N/A</v>
      </c>
      <c r="M11" s="112" t="e">
        <f>VLOOKUP($B11,'[2]Contacts'!$A$2:$R$186,6,0)</f>
        <v>#N/A</v>
      </c>
      <c r="N11" s="111" t="e">
        <f>VLOOKUP($B11,'[2]Contacts'!$A$2:$R$186,9,0)</f>
        <v>#N/A</v>
      </c>
      <c r="O11" s="110" t="e">
        <f>VLOOKUP($B11,'[2]Contacts'!$A$2:$R$186,10,0)</f>
        <v>#N/A</v>
      </c>
      <c r="P11" s="110" t="e">
        <f>VLOOKUP($B11,'[2]Contacts'!$A$2:$R$186,11,0)</f>
        <v>#N/A</v>
      </c>
      <c r="Q11" s="111" t="e">
        <f>VLOOKUP($B11,'[2]Contacts'!$A$2:$R$186,12,0)</f>
        <v>#N/A</v>
      </c>
      <c r="R11" s="111" t="e">
        <f>VLOOKUP($B11,'[2]Contacts'!$A$2:$R$186,15,0)</f>
        <v>#N/A</v>
      </c>
      <c r="S11" s="110" t="e">
        <f>VLOOKUP($B11,'[2]Contacts'!$A$2:$R$186,16,0)</f>
        <v>#N/A</v>
      </c>
      <c r="T11" s="110" t="e">
        <f>VLOOKUP($B11,'[2]Contacts'!$A$2:$R$186,17,0)</f>
        <v>#N/A</v>
      </c>
      <c r="U11" s="110" t="e">
        <f>VLOOKUP($B11,'[2]Contacts'!$A$2:$R$186,18,0)</f>
        <v>#N/A</v>
      </c>
      <c r="V11" s="113" t="s">
        <v>525</v>
      </c>
      <c r="W11" s="113" t="s">
        <v>526</v>
      </c>
    </row>
    <row r="12" spans="1:23" ht="12.75">
      <c r="A12" s="133">
        <v>7</v>
      </c>
      <c r="B12" s="93" t="s">
        <v>16</v>
      </c>
      <c r="C12" s="106" t="s">
        <v>527</v>
      </c>
      <c r="D12" s="107">
        <v>0</v>
      </c>
      <c r="E12" s="107">
        <v>24437</v>
      </c>
      <c r="F12" s="107">
        <v>24437</v>
      </c>
      <c r="G12" s="108">
        <v>11432</v>
      </c>
      <c r="H12" s="109">
        <f t="shared" si="0"/>
        <v>13005</v>
      </c>
      <c r="I12" s="147">
        <f t="shared" si="1"/>
        <v>0</v>
      </c>
      <c r="J12" s="110" t="e">
        <f>VLOOKUP($B12,'[2]Contacts'!$A$2:$R$186,3,0)</f>
        <v>#N/A</v>
      </c>
      <c r="K12" s="111" t="e">
        <f>VLOOKUP($B12,'[2]Contacts'!$A$2:$R$186,4,0)</f>
        <v>#N/A</v>
      </c>
      <c r="L12" s="111" t="e">
        <f>VLOOKUP($B12,'[2]Contacts'!$A$2:$R$186,5,0)</f>
        <v>#N/A</v>
      </c>
      <c r="M12" s="112" t="e">
        <f>VLOOKUP($B12,'[2]Contacts'!$A$2:$R$186,6,0)</f>
        <v>#N/A</v>
      </c>
      <c r="N12" s="111" t="e">
        <f>VLOOKUP($B12,'[2]Contacts'!$A$2:$R$186,9,0)</f>
        <v>#N/A</v>
      </c>
      <c r="O12" s="110" t="e">
        <f>VLOOKUP($B12,'[2]Contacts'!$A$2:$R$186,10,0)</f>
        <v>#N/A</v>
      </c>
      <c r="P12" s="110" t="e">
        <f>VLOOKUP($B12,'[2]Contacts'!$A$2:$R$186,11,0)</f>
        <v>#N/A</v>
      </c>
      <c r="Q12" s="111" t="e">
        <f>VLOOKUP($B12,'[2]Contacts'!$A$2:$R$186,12,0)</f>
        <v>#N/A</v>
      </c>
      <c r="R12" s="111" t="e">
        <f>VLOOKUP($B12,'[2]Contacts'!$A$2:$R$186,15,0)</f>
        <v>#N/A</v>
      </c>
      <c r="S12" s="110" t="e">
        <f>VLOOKUP($B12,'[2]Contacts'!$A$2:$R$186,16,0)</f>
        <v>#N/A</v>
      </c>
      <c r="T12" s="110" t="e">
        <f>VLOOKUP($B12,'[2]Contacts'!$A$2:$R$186,17,0)</f>
        <v>#N/A</v>
      </c>
      <c r="U12" s="110" t="e">
        <f>VLOOKUP($B12,'[2]Contacts'!$A$2:$R$186,18,0)</f>
        <v>#N/A</v>
      </c>
      <c r="V12" s="113" t="s">
        <v>528</v>
      </c>
      <c r="W12" s="113" t="s">
        <v>529</v>
      </c>
    </row>
    <row r="13" spans="1:23" ht="12.75">
      <c r="A13" s="133">
        <v>8</v>
      </c>
      <c r="B13" s="93" t="s">
        <v>18</v>
      </c>
      <c r="C13" s="106" t="s">
        <v>530</v>
      </c>
      <c r="D13" s="107">
        <v>0</v>
      </c>
      <c r="E13" s="107">
        <v>24077</v>
      </c>
      <c r="F13" s="107">
        <v>24077</v>
      </c>
      <c r="G13" s="108">
        <v>21887</v>
      </c>
      <c r="H13" s="109">
        <f t="shared" si="0"/>
        <v>2190</v>
      </c>
      <c r="I13" s="147">
        <f t="shared" si="1"/>
        <v>0</v>
      </c>
      <c r="J13" s="110" t="e">
        <f>VLOOKUP($B13,'[2]Contacts'!$A$2:$R$186,3,0)</f>
        <v>#N/A</v>
      </c>
      <c r="K13" s="111" t="e">
        <f>VLOOKUP($B13,'[2]Contacts'!$A$2:$R$186,4,0)</f>
        <v>#N/A</v>
      </c>
      <c r="L13" s="111" t="e">
        <f>VLOOKUP($B13,'[2]Contacts'!$A$2:$R$186,5,0)</f>
        <v>#N/A</v>
      </c>
      <c r="M13" s="112" t="e">
        <f>VLOOKUP($B13,'[2]Contacts'!$A$2:$R$186,6,0)</f>
        <v>#N/A</v>
      </c>
      <c r="N13" s="111" t="e">
        <f>VLOOKUP($B13,'[2]Contacts'!$A$2:$R$186,9,0)</f>
        <v>#N/A</v>
      </c>
      <c r="O13" s="110" t="e">
        <f>VLOOKUP($B13,'[2]Contacts'!$A$2:$R$186,10,0)</f>
        <v>#N/A</v>
      </c>
      <c r="P13" s="110" t="e">
        <f>VLOOKUP($B13,'[2]Contacts'!$A$2:$R$186,11,0)</f>
        <v>#N/A</v>
      </c>
      <c r="Q13" s="111" t="e">
        <f>VLOOKUP($B13,'[2]Contacts'!$A$2:$R$186,12,0)</f>
        <v>#N/A</v>
      </c>
      <c r="R13" s="111" t="e">
        <f>VLOOKUP($B13,'[2]Contacts'!$A$2:$R$186,15,0)</f>
        <v>#N/A</v>
      </c>
      <c r="S13" s="110" t="e">
        <f>VLOOKUP($B13,'[2]Contacts'!$A$2:$R$186,16,0)</f>
        <v>#N/A</v>
      </c>
      <c r="T13" s="110" t="e">
        <f>VLOOKUP($B13,'[2]Contacts'!$A$2:$R$186,17,0)</f>
        <v>#N/A</v>
      </c>
      <c r="U13" s="110" t="e">
        <f>VLOOKUP($B13,'[2]Contacts'!$A$2:$R$186,18,0)</f>
        <v>#N/A</v>
      </c>
      <c r="V13" s="113" t="s">
        <v>531</v>
      </c>
      <c r="W13" s="113" t="s">
        <v>532</v>
      </c>
    </row>
    <row r="14" spans="1:23" ht="12.75">
      <c r="A14" s="133">
        <v>9</v>
      </c>
      <c r="B14" s="93" t="s">
        <v>20</v>
      </c>
      <c r="C14" s="106" t="s">
        <v>326</v>
      </c>
      <c r="D14" s="107">
        <v>10499.81</v>
      </c>
      <c r="E14" s="107">
        <v>66996</v>
      </c>
      <c r="F14" s="107">
        <v>77495.81</v>
      </c>
      <c r="G14" s="108">
        <v>60902</v>
      </c>
      <c r="H14" s="109">
        <f t="shared" si="0"/>
        <v>16593.809999999998</v>
      </c>
      <c r="I14" s="147">
        <f t="shared" si="1"/>
        <v>0</v>
      </c>
      <c r="J14" s="110" t="e">
        <f>VLOOKUP($B14,'[2]Contacts'!$A$2:$R$186,3,0)</f>
        <v>#N/A</v>
      </c>
      <c r="K14" s="111" t="e">
        <f>VLOOKUP($B14,'[2]Contacts'!$A$2:$R$186,4,0)</f>
        <v>#N/A</v>
      </c>
      <c r="L14" s="111" t="e">
        <f>VLOOKUP($B14,'[2]Contacts'!$A$2:$R$186,5,0)</f>
        <v>#N/A</v>
      </c>
      <c r="M14" s="112" t="e">
        <f>VLOOKUP($B14,'[2]Contacts'!$A$2:$R$186,6,0)</f>
        <v>#N/A</v>
      </c>
      <c r="N14" s="111" t="e">
        <f>VLOOKUP($B14,'[2]Contacts'!$A$2:$R$186,9,0)</f>
        <v>#N/A</v>
      </c>
      <c r="O14" s="110" t="e">
        <f>VLOOKUP($B14,'[2]Contacts'!$A$2:$R$186,10,0)</f>
        <v>#N/A</v>
      </c>
      <c r="P14" s="110" t="e">
        <f>VLOOKUP($B14,'[2]Contacts'!$A$2:$R$186,11,0)</f>
        <v>#N/A</v>
      </c>
      <c r="Q14" s="111" t="e">
        <f>VLOOKUP($B14,'[2]Contacts'!$A$2:$R$186,12,0)</f>
        <v>#N/A</v>
      </c>
      <c r="R14" s="111" t="e">
        <f>VLOOKUP($B14,'[2]Contacts'!$A$2:$R$186,15,0)</f>
        <v>#N/A</v>
      </c>
      <c r="S14" s="110" t="e">
        <f>VLOOKUP($B14,'[2]Contacts'!$A$2:$R$186,16,0)</f>
        <v>#N/A</v>
      </c>
      <c r="T14" s="110" t="e">
        <f>VLOOKUP($B14,'[2]Contacts'!$A$2:$R$186,17,0)</f>
        <v>#N/A</v>
      </c>
      <c r="U14" s="110" t="e">
        <f>VLOOKUP($B14,'[2]Contacts'!$A$2:$R$186,18,0)</f>
        <v>#N/A</v>
      </c>
      <c r="V14" s="113" t="s">
        <v>533</v>
      </c>
      <c r="W14" s="113" t="s">
        <v>534</v>
      </c>
    </row>
    <row r="15" spans="1:23" ht="12.75">
      <c r="A15" s="133">
        <v>10</v>
      </c>
      <c r="B15" s="94" t="s">
        <v>22</v>
      </c>
      <c r="C15" s="106" t="s">
        <v>327</v>
      </c>
      <c r="D15" s="107">
        <v>7823.21</v>
      </c>
      <c r="E15" s="107">
        <v>103559</v>
      </c>
      <c r="F15" s="107">
        <v>111382.21</v>
      </c>
      <c r="G15" s="108">
        <v>94139</v>
      </c>
      <c r="H15" s="109">
        <f t="shared" si="0"/>
        <v>17243.210000000006</v>
      </c>
      <c r="I15" s="147">
        <f t="shared" si="1"/>
        <v>0</v>
      </c>
      <c r="J15" s="110" t="str">
        <f>VLOOKUP($B15,'[2]Contacts'!$A$2:$R$186,3,0)</f>
        <v>P.O. Box 85</v>
      </c>
      <c r="K15" s="111" t="str">
        <f>VLOOKUP($B15,'[2]Contacts'!$A$2:$R$186,4,0)</f>
        <v>Animas</v>
      </c>
      <c r="L15" s="111" t="str">
        <f>VLOOKUP($B15,'[2]Contacts'!$A$2:$R$186,5,0)</f>
        <v>NM</v>
      </c>
      <c r="M15" s="112">
        <f>VLOOKUP($B15,'[2]Contacts'!$A$2:$R$186,6,0)</f>
        <v>88020</v>
      </c>
      <c r="N15" s="111" t="str">
        <f>VLOOKUP($B15,'[2]Contacts'!$A$2:$R$186,9,0)</f>
        <v>Ms.</v>
      </c>
      <c r="O15" s="110" t="str">
        <f>VLOOKUP($B15,'[2]Contacts'!$A$2:$R$186,10,0)</f>
        <v>Betsy</v>
      </c>
      <c r="P15" s="110" t="str">
        <f>VLOOKUP($B15,'[2]Contacts'!$A$2:$R$186,11,0)</f>
        <v>Ward</v>
      </c>
      <c r="Q15" s="111" t="str">
        <f>VLOOKUP($B15,'[2]Contacts'!$A$2:$R$186,12,0)</f>
        <v>Superintendent</v>
      </c>
      <c r="R15" s="111" t="str">
        <f>VLOOKUP($B15,'[2]Contacts'!$A$2:$R$186,15,0)</f>
        <v>Ms.</v>
      </c>
      <c r="S15" s="110" t="str">
        <f>VLOOKUP($B15,'[2]Contacts'!$A$2:$R$186,16,0)</f>
        <v>Tammy</v>
      </c>
      <c r="T15" s="110" t="str">
        <f>VLOOKUP($B15,'[2]Contacts'!$A$2:$R$186,17,0)</f>
        <v>Pompeo</v>
      </c>
      <c r="U15" s="110" t="str">
        <f>VLOOKUP($B15,'[2]Contacts'!$A$2:$R$186,18,0)</f>
        <v>Business Manager</v>
      </c>
      <c r="V15" s="113" t="s">
        <v>535</v>
      </c>
      <c r="W15" s="113" t="s">
        <v>536</v>
      </c>
    </row>
    <row r="16" spans="1:23" ht="12.75">
      <c r="A16" s="133">
        <v>11</v>
      </c>
      <c r="B16" s="95">
        <v>556</v>
      </c>
      <c r="C16" s="106" t="s">
        <v>483</v>
      </c>
      <c r="D16" s="107">
        <v>0</v>
      </c>
      <c r="E16" s="107">
        <v>34294</v>
      </c>
      <c r="F16" s="107">
        <v>34294</v>
      </c>
      <c r="G16" s="108">
        <v>0</v>
      </c>
      <c r="H16" s="109">
        <f t="shared" si="0"/>
        <v>34294</v>
      </c>
      <c r="I16" s="147">
        <f t="shared" si="1"/>
        <v>0</v>
      </c>
      <c r="J16" s="110" t="e">
        <f>VLOOKUP($B16,'[2]Contacts'!$A$2:$R$186,3,0)</f>
        <v>#N/A</v>
      </c>
      <c r="K16" s="111" t="e">
        <f>VLOOKUP($B16,'[2]Contacts'!$A$2:$R$186,4,0)</f>
        <v>#N/A</v>
      </c>
      <c r="L16" s="111" t="e">
        <f>VLOOKUP($B16,'[2]Contacts'!$A$2:$R$186,5,0)</f>
        <v>#N/A</v>
      </c>
      <c r="M16" s="112" t="e">
        <f>VLOOKUP($B16,'[2]Contacts'!$A$2:$R$186,6,0)</f>
        <v>#N/A</v>
      </c>
      <c r="N16" s="111" t="e">
        <f>VLOOKUP($B16,'[2]Contacts'!$A$2:$R$186,9,0)</f>
        <v>#N/A</v>
      </c>
      <c r="O16" s="110" t="e">
        <f>VLOOKUP($B16,'[2]Contacts'!$A$2:$R$186,10,0)</f>
        <v>#N/A</v>
      </c>
      <c r="P16" s="110" t="e">
        <f>VLOOKUP($B16,'[2]Contacts'!$A$2:$R$186,11,0)</f>
        <v>#N/A</v>
      </c>
      <c r="Q16" s="111" t="e">
        <f>VLOOKUP($B16,'[2]Contacts'!$A$2:$R$186,12,0)</f>
        <v>#N/A</v>
      </c>
      <c r="R16" s="111" t="e">
        <f>VLOOKUP($B16,'[2]Contacts'!$A$2:$R$186,15,0)</f>
        <v>#N/A</v>
      </c>
      <c r="S16" s="110" t="e">
        <f>VLOOKUP($B16,'[2]Contacts'!$A$2:$R$186,16,0)</f>
        <v>#N/A</v>
      </c>
      <c r="T16" s="110" t="e">
        <f>VLOOKUP($B16,'[2]Contacts'!$A$2:$R$186,17,0)</f>
        <v>#N/A</v>
      </c>
      <c r="U16" s="110" t="e">
        <f>VLOOKUP($B16,'[2]Contacts'!$A$2:$R$186,18,0)</f>
        <v>#N/A</v>
      </c>
      <c r="V16" s="113" t="s">
        <v>537</v>
      </c>
      <c r="W16" s="113" t="s">
        <v>538</v>
      </c>
    </row>
    <row r="17" spans="1:23" ht="12.75">
      <c r="A17" s="133">
        <v>12</v>
      </c>
      <c r="B17" s="94" t="s">
        <v>24</v>
      </c>
      <c r="C17" s="106" t="s">
        <v>328</v>
      </c>
      <c r="D17" s="107">
        <v>145434.36</v>
      </c>
      <c r="E17" s="107">
        <v>727462</v>
      </c>
      <c r="F17" s="107">
        <v>872896.36</v>
      </c>
      <c r="G17" s="108">
        <v>686783</v>
      </c>
      <c r="H17" s="109">
        <f t="shared" si="0"/>
        <v>186113.36</v>
      </c>
      <c r="I17" s="147">
        <f t="shared" si="1"/>
        <v>0</v>
      </c>
      <c r="J17" s="110" t="str">
        <f>VLOOKUP($B17,'[2]Contacts'!$A$2:$R$186,3,0)</f>
        <v>1106 W. Quay</v>
      </c>
      <c r="K17" s="111" t="str">
        <f>VLOOKUP($B17,'[2]Contacts'!$A$2:$R$186,4,0)</f>
        <v>Artesia</v>
      </c>
      <c r="L17" s="111" t="str">
        <f>VLOOKUP($B17,'[2]Contacts'!$A$2:$R$186,5,0)</f>
        <v>NM</v>
      </c>
      <c r="M17" s="112">
        <f>VLOOKUP($B17,'[2]Contacts'!$A$2:$R$186,6,0)</f>
        <v>88210</v>
      </c>
      <c r="N17" s="111" t="str">
        <f>VLOOKUP($B17,'[2]Contacts'!$A$2:$R$186,9,0)</f>
        <v>Dr.</v>
      </c>
      <c r="O17" s="110" t="str">
        <f>VLOOKUP($B17,'[2]Contacts'!$A$2:$R$186,10,0)</f>
        <v>Crit</v>
      </c>
      <c r="P17" s="110" t="str">
        <f>VLOOKUP($B17,'[2]Contacts'!$A$2:$R$186,11,0)</f>
        <v>Caton</v>
      </c>
      <c r="Q17" s="111" t="str">
        <f>VLOOKUP($B17,'[2]Contacts'!$A$2:$R$186,12,0)</f>
        <v>Superintendent</v>
      </c>
      <c r="R17" s="111" t="str">
        <f>VLOOKUP($B17,'[2]Contacts'!$A$2:$R$186,15,0)</f>
        <v>Ms.</v>
      </c>
      <c r="S17" s="110" t="str">
        <f>VLOOKUP($B17,'[2]Contacts'!$A$2:$R$186,16,0)</f>
        <v>Janet</v>
      </c>
      <c r="T17" s="110" t="str">
        <f>VLOOKUP($B17,'[2]Contacts'!$A$2:$R$186,17,0)</f>
        <v>Grice</v>
      </c>
      <c r="U17" s="110" t="str">
        <f>VLOOKUP($B17,'[2]Contacts'!$A$2:$R$186,18,0)</f>
        <v>Business Manager</v>
      </c>
      <c r="V17" s="113" t="s">
        <v>539</v>
      </c>
      <c r="W17" s="113" t="s">
        <v>540</v>
      </c>
    </row>
    <row r="18" spans="1:23" ht="12.75">
      <c r="A18" s="133">
        <v>13</v>
      </c>
      <c r="B18" s="94" t="s">
        <v>28</v>
      </c>
      <c r="C18" s="106" t="s">
        <v>329</v>
      </c>
      <c r="D18" s="107">
        <v>122391.81</v>
      </c>
      <c r="E18" s="107">
        <v>405968</v>
      </c>
      <c r="F18" s="107">
        <v>528359.81</v>
      </c>
      <c r="G18" s="108">
        <v>409846</v>
      </c>
      <c r="H18" s="109">
        <f t="shared" si="0"/>
        <v>118513.81000000006</v>
      </c>
      <c r="I18" s="147">
        <f t="shared" si="1"/>
        <v>0</v>
      </c>
      <c r="J18" s="110" t="str">
        <f>VLOOKUP($B18,'[2]Contacts'!$A$2:$R$186,3,0)</f>
        <v>1118 W. Aztec Blvd.</v>
      </c>
      <c r="K18" s="111" t="str">
        <f>VLOOKUP($B18,'[2]Contacts'!$A$2:$R$186,4,0)</f>
        <v>Aztec</v>
      </c>
      <c r="L18" s="111" t="str">
        <f>VLOOKUP($B18,'[2]Contacts'!$A$2:$R$186,5,0)</f>
        <v>NM</v>
      </c>
      <c r="M18" s="112">
        <f>VLOOKUP($B18,'[2]Contacts'!$A$2:$R$186,6,0)</f>
        <v>87410</v>
      </c>
      <c r="N18" s="111" t="str">
        <f>VLOOKUP($B18,'[2]Contacts'!$A$2:$R$186,9,0)</f>
        <v>Mr.</v>
      </c>
      <c r="O18" s="110" t="str">
        <f>VLOOKUP($B18,'[2]Contacts'!$A$2:$R$186,10,0)</f>
        <v>Kirk</v>
      </c>
      <c r="P18" s="110" t="str">
        <f>VLOOKUP($B18,'[2]Contacts'!$A$2:$R$186,11,0)</f>
        <v>Carpenter</v>
      </c>
      <c r="Q18" s="111" t="str">
        <f>VLOOKUP($B18,'[2]Contacts'!$A$2:$R$186,12,0)</f>
        <v>Superintendent</v>
      </c>
      <c r="R18" s="111" t="str">
        <f>VLOOKUP($B18,'[2]Contacts'!$A$2:$R$186,15,0)</f>
        <v>Mr.</v>
      </c>
      <c r="S18" s="110" t="str">
        <f>VLOOKUP($B18,'[2]Contacts'!$A$2:$R$186,16,0)</f>
        <v>Gary</v>
      </c>
      <c r="T18" s="110" t="str">
        <f>VLOOKUP($B18,'[2]Contacts'!$A$2:$R$186,17,0)</f>
        <v>Martinez</v>
      </c>
      <c r="U18" s="110" t="str">
        <f>VLOOKUP($B18,'[2]Contacts'!$A$2:$R$186,18,0)</f>
        <v>Finance Director</v>
      </c>
      <c r="V18" s="113" t="s">
        <v>541</v>
      </c>
      <c r="W18" s="113" t="s">
        <v>542</v>
      </c>
    </row>
    <row r="19" spans="1:23" ht="12.75">
      <c r="A19" s="133">
        <v>14</v>
      </c>
      <c r="B19" s="94" t="s">
        <v>30</v>
      </c>
      <c r="C19" s="106" t="s">
        <v>330</v>
      </c>
      <c r="D19" s="107">
        <v>128436.68</v>
      </c>
      <c r="E19" s="107">
        <v>1623085</v>
      </c>
      <c r="F19" s="107">
        <v>1751521.68</v>
      </c>
      <c r="G19" s="108">
        <v>1539938</v>
      </c>
      <c r="H19" s="109">
        <f t="shared" si="0"/>
        <v>211583.67999999993</v>
      </c>
      <c r="I19" s="147">
        <f t="shared" si="1"/>
        <v>0</v>
      </c>
      <c r="J19" s="110" t="str">
        <f>VLOOKUP($B19,'[2]Contacts'!$A$2:$R$186,3,0)</f>
        <v>520 North Main Street</v>
      </c>
      <c r="K19" s="111" t="str">
        <f>VLOOKUP($B19,'[2]Contacts'!$A$2:$R$186,4,0)</f>
        <v>Belen</v>
      </c>
      <c r="L19" s="111" t="str">
        <f>VLOOKUP($B19,'[2]Contacts'!$A$2:$R$186,5,0)</f>
        <v>NM</v>
      </c>
      <c r="M19" s="112">
        <f>VLOOKUP($B19,'[2]Contacts'!$A$2:$R$186,6,0)</f>
        <v>87002</v>
      </c>
      <c r="N19" s="111" t="str">
        <f>VLOOKUP($B19,'[2]Contacts'!$A$2:$R$186,9,0)</f>
        <v>Mr.</v>
      </c>
      <c r="O19" s="110" t="str">
        <f>VLOOKUP($B19,'[2]Contacts'!$A$2:$R$186,10,0)</f>
        <v>Ron</v>
      </c>
      <c r="P19" s="110" t="str">
        <f>VLOOKUP($B19,'[2]Contacts'!$A$2:$R$186,11,0)</f>
        <v>Marquez</v>
      </c>
      <c r="Q19" s="111" t="str">
        <f>VLOOKUP($B19,'[2]Contacts'!$A$2:$R$186,12,0)</f>
        <v>Superintendent</v>
      </c>
      <c r="R19" s="111" t="str">
        <f>VLOOKUP($B19,'[2]Contacts'!$A$2:$R$186,15,0)</f>
        <v>Mr.</v>
      </c>
      <c r="S19" s="110" t="str">
        <f>VLOOKUP($B19,'[2]Contacts'!$A$2:$R$186,16,0)</f>
        <v>George</v>
      </c>
      <c r="T19" s="110" t="str">
        <f>VLOOKUP($B19,'[2]Contacts'!$A$2:$R$186,17,0)</f>
        <v>Perea</v>
      </c>
      <c r="U19" s="110" t="str">
        <f>VLOOKUP($B19,'[2]Contacts'!$A$2:$R$186,18,0)</f>
        <v>Finance Director</v>
      </c>
      <c r="V19" s="113" t="s">
        <v>543</v>
      </c>
      <c r="W19" s="113" t="s">
        <v>544</v>
      </c>
    </row>
    <row r="20" spans="1:23" ht="12.75">
      <c r="A20" s="133">
        <v>15</v>
      </c>
      <c r="B20" s="94" t="s">
        <v>32</v>
      </c>
      <c r="C20" s="106" t="s">
        <v>331</v>
      </c>
      <c r="D20" s="107">
        <v>133912.39</v>
      </c>
      <c r="E20" s="107">
        <v>1065488</v>
      </c>
      <c r="F20" s="107">
        <v>1199400.39</v>
      </c>
      <c r="G20" s="108">
        <v>991122</v>
      </c>
      <c r="H20" s="109">
        <f t="shared" si="0"/>
        <v>208278.3899999999</v>
      </c>
      <c r="I20" s="147">
        <f t="shared" si="1"/>
        <v>0</v>
      </c>
      <c r="J20" s="110" t="str">
        <f>VLOOKUP($B20,'[2]Contacts'!$A$2:$R$186,3,0)</f>
        <v>560 S. Camino del Pueblo</v>
      </c>
      <c r="K20" s="111" t="str">
        <f>VLOOKUP($B20,'[2]Contacts'!$A$2:$R$186,4,0)</f>
        <v>Bernalillo</v>
      </c>
      <c r="L20" s="111" t="str">
        <f>VLOOKUP($B20,'[2]Contacts'!$A$2:$R$186,5,0)</f>
        <v>NM</v>
      </c>
      <c r="M20" s="112">
        <f>VLOOKUP($B20,'[2]Contacts'!$A$2:$R$186,6,0)</f>
        <v>87004</v>
      </c>
      <c r="N20" s="111" t="str">
        <f>VLOOKUP($B20,'[2]Contacts'!$A$2:$R$186,9,0)</f>
        <v>Mr.</v>
      </c>
      <c r="O20" s="110" t="str">
        <f>VLOOKUP($B20,'[2]Contacts'!$A$2:$R$186,10,0)</f>
        <v>Allan</v>
      </c>
      <c r="P20" s="110" t="str">
        <f>VLOOKUP($B20,'[2]Contacts'!$A$2:$R$186,11,0)</f>
        <v>Tapia</v>
      </c>
      <c r="Q20" s="111" t="str">
        <f>VLOOKUP($B20,'[2]Contacts'!$A$2:$R$186,12,0)</f>
        <v>Superintendent</v>
      </c>
      <c r="R20" s="111" t="str">
        <f>VLOOKUP($B20,'[2]Contacts'!$A$2:$R$186,15,0)</f>
        <v>Ms.</v>
      </c>
      <c r="S20" s="110" t="str">
        <f>VLOOKUP($B20,'[2]Contacts'!$A$2:$R$186,16,0)</f>
        <v>Denise</v>
      </c>
      <c r="T20" s="110" t="str">
        <f>VLOOKUP($B20,'[2]Contacts'!$A$2:$R$186,17,0)</f>
        <v>Irion</v>
      </c>
      <c r="U20" s="110" t="str">
        <f>VLOOKUP($B20,'[2]Contacts'!$A$2:$R$186,18,0)</f>
        <v>Finance Director</v>
      </c>
      <c r="V20" s="113" t="s">
        <v>545</v>
      </c>
      <c r="W20" s="113" t="s">
        <v>546</v>
      </c>
    </row>
    <row r="21" spans="1:23" ht="12.75">
      <c r="A21" s="133">
        <v>16</v>
      </c>
      <c r="B21" s="201" t="s">
        <v>34</v>
      </c>
      <c r="C21" s="196" t="s">
        <v>332</v>
      </c>
      <c r="D21" s="197">
        <v>386171.02</v>
      </c>
      <c r="E21" s="198">
        <v>1171355</v>
      </c>
      <c r="F21" s="198">
        <f>GrantExpenditureStatewideSummar!I17</f>
        <v>1557526.02</v>
      </c>
      <c r="G21" s="199">
        <v>1106816</v>
      </c>
      <c r="H21" s="200">
        <f t="shared" si="0"/>
        <v>450710.02</v>
      </c>
      <c r="I21" s="147">
        <f t="shared" si="1"/>
        <v>0</v>
      </c>
      <c r="J21" s="110" t="str">
        <f>VLOOKUP($B21,'[2]Contacts'!$A$2:$R$186,3,0)</f>
        <v>325 N. Bergin Lane</v>
      </c>
      <c r="K21" s="111" t="str">
        <f>VLOOKUP($B21,'[2]Contacts'!$A$2:$R$186,4,0)</f>
        <v>Bloomfield</v>
      </c>
      <c r="L21" s="111" t="str">
        <f>VLOOKUP($B21,'[2]Contacts'!$A$2:$R$186,5,0)</f>
        <v>NM</v>
      </c>
      <c r="M21" s="112">
        <f>VLOOKUP($B21,'[2]Contacts'!$A$2:$R$186,6,0)</f>
        <v>87413</v>
      </c>
      <c r="N21" s="111" t="str">
        <f>VLOOKUP($B21,'[2]Contacts'!$A$2:$R$186,9,0)</f>
        <v>Mr.</v>
      </c>
      <c r="O21" s="110" t="str">
        <f>VLOOKUP($B21,'[2]Contacts'!$A$2:$R$186,10,0)</f>
        <v>Joseph</v>
      </c>
      <c r="P21" s="110" t="str">
        <f>VLOOKUP($B21,'[2]Contacts'!$A$2:$R$186,11,0)</f>
        <v>Rasor</v>
      </c>
      <c r="Q21" s="111" t="str">
        <f>VLOOKUP($B21,'[2]Contacts'!$A$2:$R$186,12,0)</f>
        <v>Superintendent</v>
      </c>
      <c r="R21" s="111" t="str">
        <f>VLOOKUP($B21,'[2]Contacts'!$A$2:$R$186,15,0)</f>
        <v>Mr.</v>
      </c>
      <c r="S21" s="110" t="str">
        <f>VLOOKUP($B21,'[2]Contacts'!$A$2:$R$186,16,0)</f>
        <v>Gary</v>
      </c>
      <c r="T21" s="110" t="str">
        <f>VLOOKUP($B21,'[2]Contacts'!$A$2:$R$186,17,0)</f>
        <v>Giron</v>
      </c>
      <c r="U21" s="110" t="str">
        <f>VLOOKUP($B21,'[2]Contacts'!$A$2:$R$186,18,0)</f>
        <v>Director of Finance and Operations</v>
      </c>
      <c r="V21" s="113" t="s">
        <v>547</v>
      </c>
      <c r="W21" s="113" t="s">
        <v>548</v>
      </c>
    </row>
    <row r="22" spans="1:23" ht="12.75">
      <c r="A22" s="133">
        <v>17</v>
      </c>
      <c r="B22" s="94" t="s">
        <v>36</v>
      </c>
      <c r="C22" s="106" t="s">
        <v>333</v>
      </c>
      <c r="D22" s="116">
        <v>170.32</v>
      </c>
      <c r="E22" s="107">
        <v>79365</v>
      </c>
      <c r="F22" s="107">
        <v>79535.32</v>
      </c>
      <c r="G22" s="108">
        <v>80146</v>
      </c>
      <c r="H22" s="109">
        <f t="shared" si="0"/>
        <v>-610.679999999993</v>
      </c>
      <c r="I22" s="147">
        <f t="shared" si="1"/>
        <v>0</v>
      </c>
      <c r="J22" s="110" t="str">
        <f>VLOOKUP($B22,'[2]Contacts'!$A$2:$R$186,3,0)</f>
        <v>P.O. Box 278</v>
      </c>
      <c r="K22" s="111" t="str">
        <f>VLOOKUP($B22,'[2]Contacts'!$A$2:$R$186,4,0)</f>
        <v>Capitan</v>
      </c>
      <c r="L22" s="111" t="str">
        <f>VLOOKUP($B22,'[2]Contacts'!$A$2:$R$186,5,0)</f>
        <v>NM</v>
      </c>
      <c r="M22" s="112">
        <f>VLOOKUP($B22,'[2]Contacts'!$A$2:$R$186,6,0)</f>
        <v>88316</v>
      </c>
      <c r="N22" s="111" t="str">
        <f>VLOOKUP($B22,'[2]Contacts'!$A$2:$R$186,9,0)</f>
        <v>Ms.</v>
      </c>
      <c r="O22" s="110" t="str">
        <f>VLOOKUP($B22,'[2]Contacts'!$A$2:$R$186,10,0)</f>
        <v>Shirley </v>
      </c>
      <c r="P22" s="110" t="str">
        <f>VLOOKUP($B22,'[2]Contacts'!$A$2:$R$186,11,0)</f>
        <v>Crawford</v>
      </c>
      <c r="Q22" s="111" t="str">
        <f>VLOOKUP($B22,'[2]Contacts'!$A$2:$R$186,12,0)</f>
        <v>Superintendent</v>
      </c>
      <c r="R22" s="111" t="str">
        <f>VLOOKUP($B22,'[2]Contacts'!$A$2:$R$186,15,0)</f>
        <v>Ms.</v>
      </c>
      <c r="S22" s="110" t="str">
        <f>VLOOKUP($B22,'[2]Contacts'!$A$2:$R$186,16,0)</f>
        <v>Kimberly </v>
      </c>
      <c r="T22" s="110" t="str">
        <f>VLOOKUP($B22,'[2]Contacts'!$A$2:$R$186,17,0)</f>
        <v>Stone</v>
      </c>
      <c r="U22" s="110" t="str">
        <f>VLOOKUP($B22,'[2]Contacts'!$A$2:$R$186,18,0)</f>
        <v>Business Manager</v>
      </c>
      <c r="V22" s="113" t="s">
        <v>549</v>
      </c>
      <c r="W22" s="113" t="s">
        <v>550</v>
      </c>
    </row>
    <row r="23" spans="1:23" ht="12.75">
      <c r="A23" s="133">
        <v>18</v>
      </c>
      <c r="B23" s="94" t="s">
        <v>38</v>
      </c>
      <c r="C23" s="106" t="s">
        <v>334</v>
      </c>
      <c r="D23" s="116">
        <v>211865.89</v>
      </c>
      <c r="E23" s="107">
        <v>1107351</v>
      </c>
      <c r="F23" s="107">
        <v>1319216.89</v>
      </c>
      <c r="G23" s="108">
        <v>1063310</v>
      </c>
      <c r="H23" s="109">
        <f t="shared" si="0"/>
        <v>255906.8899999999</v>
      </c>
      <c r="I23" s="147">
        <f t="shared" si="1"/>
        <v>0</v>
      </c>
      <c r="J23" s="110" t="str">
        <f>VLOOKUP($B23,'[2]Contacts'!$A$2:$R$186,3,0)</f>
        <v>408 North Canyon St.</v>
      </c>
      <c r="K23" s="111" t="str">
        <f>VLOOKUP($B23,'[2]Contacts'!$A$2:$R$186,4,0)</f>
        <v>Carlsbad</v>
      </c>
      <c r="L23" s="111" t="str">
        <f>VLOOKUP($B23,'[2]Contacts'!$A$2:$R$186,5,0)</f>
        <v>NM</v>
      </c>
      <c r="M23" s="112">
        <f>VLOOKUP($B23,'[2]Contacts'!$A$2:$R$186,6,0)</f>
        <v>88220</v>
      </c>
      <c r="N23" s="111" t="str">
        <f>VLOOKUP($B23,'[2]Contacts'!$A$2:$R$186,9,0)</f>
        <v>Mr.</v>
      </c>
      <c r="O23" s="110" t="str">
        <f>VLOOKUP($B23,'[2]Contacts'!$A$2:$R$186,10,0)</f>
        <v>Gary</v>
      </c>
      <c r="P23" s="110" t="str">
        <f>VLOOKUP($B23,'[2]Contacts'!$A$2:$R$186,11,0)</f>
        <v>Perkowski</v>
      </c>
      <c r="Q23" s="111" t="str">
        <f>VLOOKUP($B23,'[2]Contacts'!$A$2:$R$186,12,0)</f>
        <v>Superintendent</v>
      </c>
      <c r="R23" s="111" t="str">
        <f>VLOOKUP($B23,'[2]Contacts'!$A$2:$R$186,15,0)</f>
        <v>Ms.</v>
      </c>
      <c r="S23" s="110" t="str">
        <f>VLOOKUP($B23,'[2]Contacts'!$A$2:$R$186,16,0)</f>
        <v>Laura</v>
      </c>
      <c r="T23" s="110" t="str">
        <f>VLOOKUP($B23,'[2]Contacts'!$A$2:$R$186,17,0)</f>
        <v>Garcia</v>
      </c>
      <c r="U23" s="110" t="str">
        <f>VLOOKUP($B23,'[2]Contacts'!$A$2:$R$186,18,0)</f>
        <v>Director of Finance</v>
      </c>
      <c r="V23" s="113" t="s">
        <v>551</v>
      </c>
      <c r="W23" s="113" t="s">
        <v>552</v>
      </c>
    </row>
    <row r="24" spans="1:23" ht="12.75">
      <c r="A24" s="133">
        <v>19</v>
      </c>
      <c r="B24" s="94" t="s">
        <v>40</v>
      </c>
      <c r="C24" s="106" t="s">
        <v>335</v>
      </c>
      <c r="D24" s="116">
        <v>19427.86</v>
      </c>
      <c r="E24" s="107">
        <v>90289</v>
      </c>
      <c r="F24" s="107">
        <v>109716.86</v>
      </c>
      <c r="G24" s="108">
        <v>82076</v>
      </c>
      <c r="H24" s="109">
        <f t="shared" si="0"/>
        <v>27640.86</v>
      </c>
      <c r="I24" s="147">
        <f t="shared" si="1"/>
        <v>0</v>
      </c>
      <c r="J24" s="110" t="str">
        <f>VLOOKUP($B24,'[2]Contacts'!$A$2:$R$186,3,0)</f>
        <v>P.O. Box 99</v>
      </c>
      <c r="K24" s="111" t="str">
        <f>VLOOKUP($B24,'[2]Contacts'!$A$2:$R$186,4,0)</f>
        <v>Carrizozo</v>
      </c>
      <c r="L24" s="111" t="str">
        <f>VLOOKUP($B24,'[2]Contacts'!$A$2:$R$186,5,0)</f>
        <v>NM</v>
      </c>
      <c r="M24" s="112">
        <f>VLOOKUP($B24,'[2]Contacts'!$A$2:$R$186,6,0)</f>
        <v>88301</v>
      </c>
      <c r="N24" s="111" t="str">
        <f>VLOOKUP($B24,'[2]Contacts'!$A$2:$R$186,9,0)</f>
        <v>Mr.</v>
      </c>
      <c r="O24" s="110" t="str">
        <f>VLOOKUP($B24,'[2]Contacts'!$A$2:$R$186,10,0)</f>
        <v>Rick</v>
      </c>
      <c r="P24" s="110" t="str">
        <f>VLOOKUP($B24,'[2]Contacts'!$A$2:$R$186,11,0)</f>
        <v>Lindblad</v>
      </c>
      <c r="Q24" s="111" t="str">
        <f>VLOOKUP($B24,'[2]Contacts'!$A$2:$R$186,12,0)</f>
        <v>Superintendent</v>
      </c>
      <c r="R24" s="111" t="str">
        <f>VLOOKUP($B24,'[2]Contacts'!$A$2:$R$186,15,0)</f>
        <v>Ms.</v>
      </c>
      <c r="S24" s="110" t="str">
        <f>VLOOKUP($B24,'[2]Contacts'!$A$2:$R$186,16,0)</f>
        <v>Elizabeth    </v>
      </c>
      <c r="T24" s="110" t="str">
        <f>VLOOKUP($B24,'[2]Contacts'!$A$2:$R$186,17,0)</f>
        <v>Montoya</v>
      </c>
      <c r="U24" s="110" t="str">
        <f>VLOOKUP($B24,'[2]Contacts'!$A$2:$R$186,18,0)</f>
        <v>Business Manager</v>
      </c>
      <c r="V24" s="113" t="s">
        <v>553</v>
      </c>
      <c r="W24" s="113" t="s">
        <v>554</v>
      </c>
    </row>
    <row r="25" spans="1:23" ht="12.75">
      <c r="A25" s="133">
        <v>20</v>
      </c>
      <c r="B25" s="201" t="s">
        <v>42</v>
      </c>
      <c r="C25" s="196" t="s">
        <v>336</v>
      </c>
      <c r="D25" s="197">
        <v>1565449.26</v>
      </c>
      <c r="E25" s="198">
        <v>3281522</v>
      </c>
      <c r="F25" s="198">
        <f>GrantExpenditureStatewideSummar!I21</f>
        <v>4846971.26</v>
      </c>
      <c r="G25" s="199">
        <v>2991577</v>
      </c>
      <c r="H25" s="200">
        <f t="shared" si="0"/>
        <v>1855394.2599999998</v>
      </c>
      <c r="I25" s="147">
        <f t="shared" si="1"/>
        <v>0</v>
      </c>
      <c r="J25" s="110" t="str">
        <f>VLOOKUP($B25,'[2]Contacts'!$A$2:$R$186,3,0)</f>
        <v>P.O. Box 1199</v>
      </c>
      <c r="K25" s="111" t="str">
        <f>VLOOKUP($B25,'[2]Contacts'!$A$2:$R$186,4,0)</f>
        <v>Shiprock</v>
      </c>
      <c r="L25" s="111" t="str">
        <f>VLOOKUP($B25,'[2]Contacts'!$A$2:$R$186,5,0)</f>
        <v>NM</v>
      </c>
      <c r="M25" s="112">
        <f>VLOOKUP($B25,'[2]Contacts'!$A$2:$R$186,6,0)</f>
        <v>87420</v>
      </c>
      <c r="N25" s="111" t="str">
        <f>VLOOKUP($B25,'[2]Contacts'!$A$2:$R$186,9,0)</f>
        <v>Mr.</v>
      </c>
      <c r="O25" s="110" t="str">
        <f>VLOOKUP($B25,'[2]Contacts'!$A$2:$R$186,10,0)</f>
        <v>Donald</v>
      </c>
      <c r="P25" s="110" t="str">
        <f>VLOOKUP($B25,'[2]Contacts'!$A$2:$R$186,11,0)</f>
        <v>Levinski</v>
      </c>
      <c r="Q25" s="111" t="str">
        <f>VLOOKUP($B25,'[2]Contacts'!$A$2:$R$186,12,0)</f>
        <v>Superintendent</v>
      </c>
      <c r="R25" s="111" t="str">
        <f>VLOOKUP($B25,'[2]Contacts'!$A$2:$R$186,15,0)</f>
        <v>Dr.</v>
      </c>
      <c r="S25" s="110" t="str">
        <f>VLOOKUP($B25,'[2]Contacts'!$A$2:$R$186,16,0)</f>
        <v>Andrea</v>
      </c>
      <c r="T25" s="110" t="str">
        <f>VLOOKUP($B25,'[2]Contacts'!$A$2:$R$186,17,0)</f>
        <v>Tasan</v>
      </c>
      <c r="U25" s="110" t="str">
        <f>VLOOKUP($B25,'[2]Contacts'!$A$2:$R$186,18,0)</f>
        <v>Director of Finance</v>
      </c>
      <c r="V25" s="113" t="s">
        <v>555</v>
      </c>
      <c r="W25" s="113" t="s">
        <v>556</v>
      </c>
    </row>
    <row r="26" spans="1:23" ht="12.75">
      <c r="A26" s="133">
        <v>21</v>
      </c>
      <c r="B26" s="93" t="s">
        <v>44</v>
      </c>
      <c r="C26" s="106" t="s">
        <v>337</v>
      </c>
      <c r="D26" s="116">
        <v>8433.59</v>
      </c>
      <c r="E26" s="107">
        <v>85583</v>
      </c>
      <c r="F26" s="107">
        <v>94016.59</v>
      </c>
      <c r="G26" s="108">
        <v>84562</v>
      </c>
      <c r="H26" s="109">
        <f t="shared" si="0"/>
        <v>9454.589999999997</v>
      </c>
      <c r="I26" s="147">
        <f t="shared" si="1"/>
        <v>0</v>
      </c>
      <c r="J26" s="110" t="e">
        <f>VLOOKUP($B26,'[2]Contacts'!$A$2:$R$186,3,0)</f>
        <v>#N/A</v>
      </c>
      <c r="K26" s="111" t="e">
        <f>VLOOKUP($B26,'[2]Contacts'!$A$2:$R$186,4,0)</f>
        <v>#N/A</v>
      </c>
      <c r="L26" s="111" t="e">
        <f>VLOOKUP($B26,'[2]Contacts'!$A$2:$R$186,5,0)</f>
        <v>#N/A</v>
      </c>
      <c r="M26" s="112" t="e">
        <f>VLOOKUP($B26,'[2]Contacts'!$A$2:$R$186,6,0)</f>
        <v>#N/A</v>
      </c>
      <c r="N26" s="111" t="e">
        <f>VLOOKUP($B26,'[2]Contacts'!$A$2:$R$186,9,0)</f>
        <v>#N/A</v>
      </c>
      <c r="O26" s="110" t="e">
        <f>VLOOKUP($B26,'[2]Contacts'!$A$2:$R$186,10,0)</f>
        <v>#N/A</v>
      </c>
      <c r="P26" s="110" t="e">
        <f>VLOOKUP($B26,'[2]Contacts'!$A$2:$R$186,11,0)</f>
        <v>#N/A</v>
      </c>
      <c r="Q26" s="111" t="e">
        <f>VLOOKUP($B26,'[2]Contacts'!$A$2:$R$186,12,0)</f>
        <v>#N/A</v>
      </c>
      <c r="R26" s="111" t="e">
        <f>VLOOKUP($B26,'[2]Contacts'!$A$2:$R$186,15,0)</f>
        <v>#N/A</v>
      </c>
      <c r="S26" s="110" t="e">
        <f>VLOOKUP($B26,'[2]Contacts'!$A$2:$R$186,16,0)</f>
        <v>#N/A</v>
      </c>
      <c r="T26" s="110" t="e">
        <f>VLOOKUP($B26,'[2]Contacts'!$A$2:$R$186,17,0)</f>
        <v>#N/A</v>
      </c>
      <c r="U26" s="110" t="e">
        <f>VLOOKUP($B26,'[2]Contacts'!$A$2:$R$186,18,0)</f>
        <v>#N/A</v>
      </c>
      <c r="V26" s="113" t="s">
        <v>557</v>
      </c>
      <c r="W26" s="113" t="s">
        <v>558</v>
      </c>
    </row>
    <row r="27" spans="1:23" ht="12.75">
      <c r="A27" s="133">
        <v>22</v>
      </c>
      <c r="B27" s="201" t="s">
        <v>46</v>
      </c>
      <c r="C27" s="196" t="s">
        <v>338</v>
      </c>
      <c r="D27" s="197">
        <v>30387.45</v>
      </c>
      <c r="E27" s="198">
        <v>116574</v>
      </c>
      <c r="F27" s="198">
        <f>GrantExpenditureStatewideSummar!I23</f>
        <v>146961.45</v>
      </c>
      <c r="G27" s="199">
        <v>116627</v>
      </c>
      <c r="H27" s="200">
        <f t="shared" si="0"/>
        <v>30334.45000000001</v>
      </c>
      <c r="I27" s="147">
        <f t="shared" si="1"/>
        <v>0</v>
      </c>
      <c r="J27" s="110" t="str">
        <f>VLOOKUP($B27,'[2]Contacts'!$A$2:$R$186,3,0)</f>
        <v>Post Office Drawer 10</v>
      </c>
      <c r="K27" s="111" t="str">
        <f>VLOOKUP($B27,'[2]Contacts'!$A$2:$R$186,4,0)</f>
        <v>Tierra Amarilla</v>
      </c>
      <c r="L27" s="111" t="str">
        <f>VLOOKUP($B27,'[2]Contacts'!$A$2:$R$186,5,0)</f>
        <v>NM</v>
      </c>
      <c r="M27" s="112">
        <f>VLOOKUP($B27,'[2]Contacts'!$A$2:$R$186,6,0)</f>
        <v>87575</v>
      </c>
      <c r="N27" s="111" t="str">
        <f>VLOOKUP($B27,'[2]Contacts'!$A$2:$R$186,9,0)</f>
        <v>Mr.</v>
      </c>
      <c r="O27" s="110" t="str">
        <f>VLOOKUP($B27,'[2]Contacts'!$A$2:$R$186,10,0)</f>
        <v>Anthony</v>
      </c>
      <c r="P27" s="110" t="str">
        <f>VLOOKUP($B27,'[2]Contacts'!$A$2:$R$186,11,0)</f>
        <v>Casados</v>
      </c>
      <c r="Q27" s="111" t="str">
        <f>VLOOKUP($B27,'[2]Contacts'!$A$2:$R$186,12,0)</f>
        <v>Superintendent</v>
      </c>
      <c r="R27" s="111" t="str">
        <f>VLOOKUP($B27,'[2]Contacts'!$A$2:$R$186,15,0)</f>
        <v>Ms.</v>
      </c>
      <c r="S27" s="110" t="str">
        <f>VLOOKUP($B27,'[2]Contacts'!$A$2:$R$186,16,0)</f>
        <v>Danette</v>
      </c>
      <c r="T27" s="110" t="str">
        <f>VLOOKUP($B27,'[2]Contacts'!$A$2:$R$186,17,0)</f>
        <v>Garcia</v>
      </c>
      <c r="U27" s="110" t="str">
        <f>VLOOKUP($B27,'[2]Contacts'!$A$2:$R$186,18,0)</f>
        <v>Business Manager</v>
      </c>
      <c r="V27" s="113" t="s">
        <v>559</v>
      </c>
      <c r="W27" s="113" t="s">
        <v>560</v>
      </c>
    </row>
    <row r="28" spans="1:23" ht="12.75">
      <c r="A28" s="133">
        <v>23</v>
      </c>
      <c r="B28" s="93" t="s">
        <v>48</v>
      </c>
      <c r="C28" s="106" t="s">
        <v>339</v>
      </c>
      <c r="D28" s="116">
        <v>0</v>
      </c>
      <c r="E28" s="107">
        <v>40036</v>
      </c>
      <c r="F28" s="107">
        <v>40036</v>
      </c>
      <c r="G28" s="108">
        <v>36394</v>
      </c>
      <c r="H28" s="109">
        <f t="shared" si="0"/>
        <v>3642</v>
      </c>
      <c r="I28" s="147">
        <f t="shared" si="1"/>
        <v>0</v>
      </c>
      <c r="J28" s="110" t="e">
        <f>VLOOKUP($B28,'[2]Contacts'!$A$2:$R$186,3,0)</f>
        <v>#N/A</v>
      </c>
      <c r="K28" s="111" t="e">
        <f>VLOOKUP($B28,'[2]Contacts'!$A$2:$R$186,4,0)</f>
        <v>#N/A</v>
      </c>
      <c r="L28" s="111" t="e">
        <f>VLOOKUP($B28,'[2]Contacts'!$A$2:$R$186,5,0)</f>
        <v>#N/A</v>
      </c>
      <c r="M28" s="112" t="e">
        <f>VLOOKUP($B28,'[2]Contacts'!$A$2:$R$186,6,0)</f>
        <v>#N/A</v>
      </c>
      <c r="N28" s="111" t="e">
        <f>VLOOKUP($B28,'[2]Contacts'!$A$2:$R$186,9,0)</f>
        <v>#N/A</v>
      </c>
      <c r="O28" s="110" t="e">
        <f>VLOOKUP($B28,'[2]Contacts'!$A$2:$R$186,10,0)</f>
        <v>#N/A</v>
      </c>
      <c r="P28" s="110" t="e">
        <f>VLOOKUP($B28,'[2]Contacts'!$A$2:$R$186,11,0)</f>
        <v>#N/A</v>
      </c>
      <c r="Q28" s="111" t="e">
        <f>VLOOKUP($B28,'[2]Contacts'!$A$2:$R$186,12,0)</f>
        <v>#N/A</v>
      </c>
      <c r="R28" s="111" t="e">
        <f>VLOOKUP($B28,'[2]Contacts'!$A$2:$R$186,15,0)</f>
        <v>#N/A</v>
      </c>
      <c r="S28" s="110" t="e">
        <f>VLOOKUP($B28,'[2]Contacts'!$A$2:$R$186,16,0)</f>
        <v>#N/A</v>
      </c>
      <c r="T28" s="110" t="e">
        <f>VLOOKUP($B28,'[2]Contacts'!$A$2:$R$186,17,0)</f>
        <v>#N/A</v>
      </c>
      <c r="U28" s="110" t="e">
        <f>VLOOKUP($B28,'[2]Contacts'!$A$2:$R$186,18,0)</f>
        <v>#N/A</v>
      </c>
      <c r="V28" s="113" t="s">
        <v>561</v>
      </c>
      <c r="W28" s="113" t="s">
        <v>562</v>
      </c>
    </row>
    <row r="29" spans="1:23" ht="12.75">
      <c r="A29" s="133">
        <v>24</v>
      </c>
      <c r="B29" s="201" t="s">
        <v>50</v>
      </c>
      <c r="C29" s="196" t="s">
        <v>340</v>
      </c>
      <c r="D29" s="197">
        <v>11698.18</v>
      </c>
      <c r="E29" s="198">
        <v>67582</v>
      </c>
      <c r="F29" s="198">
        <f>GrantExpenditureStatewideSummar!I25</f>
        <v>79280.18</v>
      </c>
      <c r="G29" s="199">
        <v>63673</v>
      </c>
      <c r="H29" s="200">
        <f t="shared" si="0"/>
        <v>15607.179999999993</v>
      </c>
      <c r="I29" s="147">
        <f t="shared" si="1"/>
        <v>0</v>
      </c>
      <c r="J29" s="110" t="str">
        <f>VLOOKUP($B29,'[2]Contacts'!$A$2:$R$186,3,0)</f>
        <v>125 N. Collison Ave.</v>
      </c>
      <c r="K29" s="111" t="str">
        <f>VLOOKUP($B29,'[2]Contacts'!$A$2:$R$186,4,0)</f>
        <v>Cimarron</v>
      </c>
      <c r="L29" s="111" t="str">
        <f>VLOOKUP($B29,'[2]Contacts'!$A$2:$R$186,5,0)</f>
        <v>NM</v>
      </c>
      <c r="M29" s="112">
        <f>VLOOKUP($B29,'[2]Contacts'!$A$2:$R$186,6,0)</f>
        <v>87714</v>
      </c>
      <c r="N29" s="111" t="str">
        <f>VLOOKUP($B29,'[2]Contacts'!$A$2:$R$186,9,0)</f>
        <v>Mr.</v>
      </c>
      <c r="O29" s="110" t="str">
        <f>VLOOKUP($B29,'[2]Contacts'!$A$2:$R$186,10,0)</f>
        <v>Adan</v>
      </c>
      <c r="P29" s="110" t="str">
        <f>VLOOKUP($B29,'[2]Contacts'!$A$2:$R$186,11,0)</f>
        <v>Estrada</v>
      </c>
      <c r="Q29" s="111" t="str">
        <f>VLOOKUP($B29,'[2]Contacts'!$A$2:$R$186,12,0)</f>
        <v>Superintendent</v>
      </c>
      <c r="R29" s="111" t="str">
        <f>VLOOKUP($B29,'[2]Contacts'!$A$2:$R$186,15,0)</f>
        <v>Ms.</v>
      </c>
      <c r="S29" s="110" t="str">
        <f>VLOOKUP($B29,'[2]Contacts'!$A$2:$R$186,16,0)</f>
        <v>Lawana</v>
      </c>
      <c r="T29" s="110" t="str">
        <f>VLOOKUP($B29,'[2]Contacts'!$A$2:$R$186,17,0)</f>
        <v>Whitten</v>
      </c>
      <c r="U29" s="110" t="str">
        <f>VLOOKUP($B29,'[2]Contacts'!$A$2:$R$186,18,0)</f>
        <v>Business Manager</v>
      </c>
      <c r="V29" s="113" t="s">
        <v>563</v>
      </c>
      <c r="W29" s="113" t="s">
        <v>564</v>
      </c>
    </row>
    <row r="30" spans="1:23" ht="12.75">
      <c r="A30" s="133">
        <v>25</v>
      </c>
      <c r="B30" s="94" t="s">
        <v>52</v>
      </c>
      <c r="C30" s="106" t="s">
        <v>565</v>
      </c>
      <c r="D30" s="116">
        <v>3840.92</v>
      </c>
      <c r="E30" s="107">
        <v>136181</v>
      </c>
      <c r="F30" s="107">
        <v>140021.92</v>
      </c>
      <c r="G30" s="108">
        <v>136244</v>
      </c>
      <c r="H30" s="109">
        <f t="shared" si="0"/>
        <v>3777.920000000013</v>
      </c>
      <c r="I30" s="147">
        <f t="shared" si="1"/>
        <v>0</v>
      </c>
      <c r="J30" s="110" t="str">
        <f>VLOOKUP($B30,'[2]Contacts'!$A$2:$R$186,3,0)</f>
        <v>323 South Fifth Street</v>
      </c>
      <c r="K30" s="111" t="str">
        <f>VLOOKUP($B30,'[2]Contacts'!$A$2:$R$186,4,0)</f>
        <v>Clayton</v>
      </c>
      <c r="L30" s="111" t="str">
        <f>VLOOKUP($B30,'[2]Contacts'!$A$2:$R$186,5,0)</f>
        <v>NM</v>
      </c>
      <c r="M30" s="112">
        <f>VLOOKUP($B30,'[2]Contacts'!$A$2:$R$186,6,0)</f>
        <v>88415</v>
      </c>
      <c r="N30" s="111" t="str">
        <f>VLOOKUP($B30,'[2]Contacts'!$A$2:$R$186,9,0)</f>
        <v>Dr.</v>
      </c>
      <c r="O30" s="110" t="str">
        <f>VLOOKUP($B30,'[2]Contacts'!$A$2:$R$186,10,0)</f>
        <v>Nelda</v>
      </c>
      <c r="P30" s="110" t="str">
        <f>VLOOKUP($B30,'[2]Contacts'!$A$2:$R$186,11,0)</f>
        <v>Isaacs</v>
      </c>
      <c r="Q30" s="111" t="str">
        <f>VLOOKUP($B30,'[2]Contacts'!$A$2:$R$186,12,0)</f>
        <v>Superintendent</v>
      </c>
      <c r="R30" s="111" t="str">
        <f>VLOOKUP($B30,'[2]Contacts'!$A$2:$R$186,15,0)</f>
        <v>Ms.</v>
      </c>
      <c r="S30" s="110" t="str">
        <f>VLOOKUP($B30,'[2]Contacts'!$A$2:$R$186,16,0)</f>
        <v>Erlene</v>
      </c>
      <c r="T30" s="110" t="str">
        <f>VLOOKUP($B30,'[2]Contacts'!$A$2:$R$186,17,0)</f>
        <v>Bradley</v>
      </c>
      <c r="U30" s="110" t="str">
        <f>VLOOKUP($B30,'[2]Contacts'!$A$2:$R$186,18,0)</f>
        <v>Business Manager</v>
      </c>
      <c r="V30" s="113" t="s">
        <v>566</v>
      </c>
      <c r="W30" s="113" t="s">
        <v>567</v>
      </c>
    </row>
    <row r="31" spans="1:23" ht="12.75">
      <c r="A31" s="133">
        <v>26</v>
      </c>
      <c r="B31" s="94" t="s">
        <v>54</v>
      </c>
      <c r="C31" s="106" t="s">
        <v>342</v>
      </c>
      <c r="D31" s="116">
        <v>11598.72</v>
      </c>
      <c r="E31" s="107">
        <v>83318</v>
      </c>
      <c r="F31" s="107">
        <v>94916.72</v>
      </c>
      <c r="G31" s="108">
        <v>79639</v>
      </c>
      <c r="H31" s="109">
        <f t="shared" si="0"/>
        <v>15277.720000000001</v>
      </c>
      <c r="I31" s="147">
        <f t="shared" si="1"/>
        <v>0</v>
      </c>
      <c r="J31" s="110" t="str">
        <f>VLOOKUP($B31,'[2]Contacts'!$A$2:$R$186,3,0)</f>
        <v>P.O. Box 198</v>
      </c>
      <c r="K31" s="111" t="str">
        <f>VLOOKUP($B31,'[2]Contacts'!$A$2:$R$186,4,0)</f>
        <v>Cloudcroft</v>
      </c>
      <c r="L31" s="111" t="str">
        <f>VLOOKUP($B31,'[2]Contacts'!$A$2:$R$186,5,0)</f>
        <v>NM</v>
      </c>
      <c r="M31" s="112">
        <f>VLOOKUP($B31,'[2]Contacts'!$A$2:$R$186,6,0)</f>
        <v>88317</v>
      </c>
      <c r="N31" s="111" t="str">
        <f>VLOOKUP($B31,'[2]Contacts'!$A$2:$R$186,9,0)</f>
        <v>Mr.</v>
      </c>
      <c r="O31" s="110" t="str">
        <f>VLOOKUP($B31,'[2]Contacts'!$A$2:$R$186,10,0)</f>
        <v>Travis</v>
      </c>
      <c r="P31" s="110" t="str">
        <f>VLOOKUP($B31,'[2]Contacts'!$A$2:$R$186,11,0)</f>
        <v>Dempsey</v>
      </c>
      <c r="Q31" s="111" t="str">
        <f>VLOOKUP($B31,'[2]Contacts'!$A$2:$R$186,12,0)</f>
        <v>Superintendent</v>
      </c>
      <c r="R31" s="111" t="str">
        <f>VLOOKUP($B31,'[2]Contacts'!$A$2:$R$186,15,0)</f>
        <v>Ms.</v>
      </c>
      <c r="S31" s="110" t="str">
        <f>VLOOKUP($B31,'[2]Contacts'!$A$2:$R$186,16,0)</f>
        <v>Sharlotte</v>
      </c>
      <c r="T31" s="110" t="str">
        <f>VLOOKUP($B31,'[2]Contacts'!$A$2:$R$186,17,0)</f>
        <v>Dees</v>
      </c>
      <c r="U31" s="110" t="str">
        <f>VLOOKUP($B31,'[2]Contacts'!$A$2:$R$186,18,0)</f>
        <v>Business Manager</v>
      </c>
      <c r="V31" s="113" t="s">
        <v>568</v>
      </c>
      <c r="W31" s="113" t="s">
        <v>569</v>
      </c>
    </row>
    <row r="32" spans="1:23" ht="12.75">
      <c r="A32" s="133">
        <v>27</v>
      </c>
      <c r="B32" s="94" t="s">
        <v>56</v>
      </c>
      <c r="C32" s="106" t="s">
        <v>343</v>
      </c>
      <c r="D32" s="116">
        <v>321646.56</v>
      </c>
      <c r="E32" s="107">
        <v>2145036</v>
      </c>
      <c r="F32" s="107">
        <v>2466682.56</v>
      </c>
      <c r="G32" s="108">
        <v>2133412</v>
      </c>
      <c r="H32" s="109">
        <f t="shared" si="0"/>
        <v>333270.56000000006</v>
      </c>
      <c r="I32" s="147">
        <f t="shared" si="1"/>
        <v>0</v>
      </c>
      <c r="J32" s="110" t="str">
        <f>VLOOKUP($B32,'[2]Contacts'!$A$2:$R$186,3,0)</f>
        <v>P.O. Box 19000</v>
      </c>
      <c r="K32" s="111" t="str">
        <f>VLOOKUP($B32,'[2]Contacts'!$A$2:$R$186,4,0)</f>
        <v>Clovis</v>
      </c>
      <c r="L32" s="111" t="str">
        <f>VLOOKUP($B32,'[2]Contacts'!$A$2:$R$186,5,0)</f>
        <v>NM</v>
      </c>
      <c r="M32" s="112">
        <f>VLOOKUP($B32,'[2]Contacts'!$A$2:$R$186,6,0)</f>
        <v>88101</v>
      </c>
      <c r="N32" s="111" t="str">
        <f>VLOOKUP($B32,'[2]Contacts'!$A$2:$R$186,9,0)</f>
        <v>Mr.</v>
      </c>
      <c r="O32" s="110" t="str">
        <f>VLOOKUP($B32,'[2]Contacts'!$A$2:$R$186,10,0)</f>
        <v>Terry</v>
      </c>
      <c r="P32" s="110" t="str">
        <f>VLOOKUP($B32,'[2]Contacts'!$A$2:$R$186,11,0)</f>
        <v>Myers</v>
      </c>
      <c r="Q32" s="111" t="str">
        <f>VLOOKUP($B32,'[2]Contacts'!$A$2:$R$186,12,0)</f>
        <v>Superintendent</v>
      </c>
      <c r="R32" s="111" t="str">
        <f>VLOOKUP($B32,'[2]Contacts'!$A$2:$R$186,15,0)</f>
        <v>Ms.</v>
      </c>
      <c r="S32" s="110" t="str">
        <f>VLOOKUP($B32,'[2]Contacts'!$A$2:$R$186,16,0)</f>
        <v>Shawna</v>
      </c>
      <c r="T32" s="110" t="str">
        <f>VLOOKUP($B32,'[2]Contacts'!$A$2:$R$186,17,0)</f>
        <v>Russell</v>
      </c>
      <c r="U32" s="110" t="str">
        <f>VLOOKUP($B32,'[2]Contacts'!$A$2:$R$186,18,0)</f>
        <v>Business Manager</v>
      </c>
      <c r="V32" s="113" t="s">
        <v>570</v>
      </c>
      <c r="W32" s="113" t="s">
        <v>571</v>
      </c>
    </row>
    <row r="33" spans="1:23" ht="12.75">
      <c r="A33" s="133">
        <v>28</v>
      </c>
      <c r="B33" s="94" t="s">
        <v>58</v>
      </c>
      <c r="C33" s="106" t="s">
        <v>344</v>
      </c>
      <c r="D33" s="116">
        <v>67012.57</v>
      </c>
      <c r="E33" s="107">
        <v>525709</v>
      </c>
      <c r="F33" s="107">
        <v>592721.57</v>
      </c>
      <c r="G33" s="108">
        <v>493637</v>
      </c>
      <c r="H33" s="109">
        <f t="shared" si="0"/>
        <v>99084.56999999995</v>
      </c>
      <c r="I33" s="147">
        <f t="shared" si="1"/>
        <v>0</v>
      </c>
      <c r="J33" s="110" t="str">
        <f>VLOOKUP($B33,'[2]Contacts'!$A$2:$R$186,3,0)</f>
        <v>P.O. Box 1000</v>
      </c>
      <c r="K33" s="111" t="str">
        <f>VLOOKUP($B33,'[2]Contacts'!$A$2:$R$186,4,0)</f>
        <v>Bayard</v>
      </c>
      <c r="L33" s="111" t="str">
        <f>VLOOKUP($B33,'[2]Contacts'!$A$2:$R$186,5,0)</f>
        <v>NM</v>
      </c>
      <c r="M33" s="112">
        <f>VLOOKUP($B33,'[2]Contacts'!$A$2:$R$186,6,0)</f>
        <v>88023</v>
      </c>
      <c r="N33" s="111" t="str">
        <f>VLOOKUP($B33,'[2]Contacts'!$A$2:$R$186,9,0)</f>
        <v>Mr.</v>
      </c>
      <c r="O33" s="110" t="str">
        <f>VLOOKUP($B33,'[2]Contacts'!$A$2:$R$186,10,0)</f>
        <v>Robert</v>
      </c>
      <c r="P33" s="110" t="str">
        <f>VLOOKUP($B33,'[2]Contacts'!$A$2:$R$186,11,0)</f>
        <v>Mendoza</v>
      </c>
      <c r="Q33" s="111" t="str">
        <f>VLOOKUP($B33,'[2]Contacts'!$A$2:$R$186,12,0)</f>
        <v>Superintendent</v>
      </c>
      <c r="R33" s="111" t="str">
        <f>VLOOKUP($B33,'[2]Contacts'!$A$2:$R$186,15,0)</f>
        <v>Mr.</v>
      </c>
      <c r="S33" s="110" t="str">
        <f>VLOOKUP($B33,'[2]Contacts'!$A$2:$R$186,16,0)</f>
        <v>Frank</v>
      </c>
      <c r="T33" s="110" t="str">
        <f>VLOOKUP($B33,'[2]Contacts'!$A$2:$R$186,17,0)</f>
        <v>Ryan</v>
      </c>
      <c r="U33" s="110" t="str">
        <f>VLOOKUP($B33,'[2]Contacts'!$A$2:$R$186,18,0)</f>
        <v>Finance Director</v>
      </c>
      <c r="V33" s="113" t="s">
        <v>572</v>
      </c>
      <c r="W33" s="113" t="s">
        <v>573</v>
      </c>
    </row>
    <row r="34" spans="1:23" ht="12.75">
      <c r="A34" s="133">
        <v>29</v>
      </c>
      <c r="B34" s="93" t="s">
        <v>63</v>
      </c>
      <c r="C34" s="106" t="s">
        <v>574</v>
      </c>
      <c r="D34" s="116">
        <v>10997</v>
      </c>
      <c r="E34" s="107">
        <v>15327</v>
      </c>
      <c r="F34" s="107">
        <v>26324</v>
      </c>
      <c r="G34" s="108">
        <v>9897</v>
      </c>
      <c r="H34" s="109">
        <f t="shared" si="0"/>
        <v>16427</v>
      </c>
      <c r="I34" s="147">
        <f t="shared" si="1"/>
        <v>0</v>
      </c>
      <c r="J34" s="110" t="e">
        <f>VLOOKUP($B34,'[2]Contacts'!$A$2:$R$186,3,0)</f>
        <v>#N/A</v>
      </c>
      <c r="K34" s="111" t="e">
        <f>VLOOKUP($B34,'[2]Contacts'!$A$2:$R$186,4,0)</f>
        <v>#N/A</v>
      </c>
      <c r="L34" s="111" t="e">
        <f>VLOOKUP($B34,'[2]Contacts'!$A$2:$R$186,5,0)</f>
        <v>#N/A</v>
      </c>
      <c r="M34" s="112" t="e">
        <f>VLOOKUP($B34,'[2]Contacts'!$A$2:$R$186,6,0)</f>
        <v>#N/A</v>
      </c>
      <c r="N34" s="111" t="e">
        <f>VLOOKUP($B34,'[2]Contacts'!$A$2:$R$186,9,0)</f>
        <v>#N/A</v>
      </c>
      <c r="O34" s="110" t="e">
        <f>VLOOKUP($B34,'[2]Contacts'!$A$2:$R$186,10,0)</f>
        <v>#N/A</v>
      </c>
      <c r="P34" s="110" t="e">
        <f>VLOOKUP($B34,'[2]Contacts'!$A$2:$R$186,11,0)</f>
        <v>#N/A</v>
      </c>
      <c r="Q34" s="111" t="e">
        <f>VLOOKUP($B34,'[2]Contacts'!$A$2:$R$186,12,0)</f>
        <v>#N/A</v>
      </c>
      <c r="R34" s="111" t="e">
        <f>VLOOKUP($B34,'[2]Contacts'!$A$2:$R$186,15,0)</f>
        <v>#N/A</v>
      </c>
      <c r="S34" s="110" t="e">
        <f>VLOOKUP($B34,'[2]Contacts'!$A$2:$R$186,16,0)</f>
        <v>#N/A</v>
      </c>
      <c r="T34" s="110" t="e">
        <f>VLOOKUP($B34,'[2]Contacts'!$A$2:$R$186,17,0)</f>
        <v>#N/A</v>
      </c>
      <c r="U34" s="110" t="e">
        <f>VLOOKUP($B34,'[2]Contacts'!$A$2:$R$186,18,0)</f>
        <v>#N/A</v>
      </c>
      <c r="V34" s="113" t="s">
        <v>575</v>
      </c>
      <c r="W34" s="113" t="s">
        <v>576</v>
      </c>
    </row>
    <row r="35" spans="1:23" ht="12.75">
      <c r="A35" s="133">
        <v>30</v>
      </c>
      <c r="B35" s="94" t="s">
        <v>60</v>
      </c>
      <c r="C35" s="106" t="s">
        <v>577</v>
      </c>
      <c r="D35" s="116">
        <v>6417.91</v>
      </c>
      <c r="E35" s="107">
        <v>25351</v>
      </c>
      <c r="F35" s="107">
        <v>31768.91</v>
      </c>
      <c r="G35" s="108">
        <v>25132</v>
      </c>
      <c r="H35" s="109">
        <f t="shared" si="0"/>
        <v>6636.91</v>
      </c>
      <c r="I35" s="147">
        <f t="shared" si="1"/>
        <v>0</v>
      </c>
      <c r="J35" s="110" t="str">
        <f>VLOOKUP($B35,'[2]Contacts'!$A$2:$R$186,3,0)</f>
        <v>P.O. Box 258</v>
      </c>
      <c r="K35" s="111" t="str">
        <f>VLOOKUP($B35,'[2]Contacts'!$A$2:$R$186,4,0)</f>
        <v>Corona</v>
      </c>
      <c r="L35" s="111" t="str">
        <f>VLOOKUP($B35,'[2]Contacts'!$A$2:$R$186,5,0)</f>
        <v>NM</v>
      </c>
      <c r="M35" s="112">
        <f>VLOOKUP($B35,'[2]Contacts'!$A$2:$R$186,6,0)</f>
        <v>88318</v>
      </c>
      <c r="N35" s="111" t="str">
        <f>VLOOKUP($B35,'[2]Contacts'!$A$2:$R$186,9,0)</f>
        <v>Mr.</v>
      </c>
      <c r="O35" s="110" t="str">
        <f>VLOOKUP($B35,'[2]Contacts'!$A$2:$R$186,10,0)</f>
        <v>Travis</v>
      </c>
      <c r="P35" s="110" t="str">
        <f>VLOOKUP($B35,'[2]Contacts'!$A$2:$R$186,11,0)</f>
        <v>Lightfoot</v>
      </c>
      <c r="Q35" s="111" t="str">
        <f>VLOOKUP($B35,'[2]Contacts'!$A$2:$R$186,12,0)</f>
        <v>Superintendent</v>
      </c>
      <c r="R35" s="111" t="str">
        <f>VLOOKUP($B35,'[2]Contacts'!$A$2:$R$186,15,0)</f>
        <v>Ms.</v>
      </c>
      <c r="S35" s="110" t="str">
        <f>VLOOKUP($B35,'[2]Contacts'!$A$2:$R$186,16,0)</f>
        <v>Barbara</v>
      </c>
      <c r="T35" s="110" t="str">
        <f>VLOOKUP($B35,'[2]Contacts'!$A$2:$R$186,17,0)</f>
        <v>Sultemeier</v>
      </c>
      <c r="U35" s="110" t="str">
        <f>VLOOKUP($B35,'[2]Contacts'!$A$2:$R$186,18,0)</f>
        <v>Business Manager</v>
      </c>
      <c r="V35" s="113" t="s">
        <v>568</v>
      </c>
      <c r="W35" s="113" t="s">
        <v>578</v>
      </c>
    </row>
    <row r="36" spans="1:23" ht="12.75">
      <c r="A36" s="133">
        <v>31</v>
      </c>
      <c r="B36" s="93" t="s">
        <v>61</v>
      </c>
      <c r="C36" s="106" t="s">
        <v>579</v>
      </c>
      <c r="D36" s="116">
        <v>7298</v>
      </c>
      <c r="E36" s="107">
        <v>7226</v>
      </c>
      <c r="F36" s="107">
        <v>14524</v>
      </c>
      <c r="G36" s="108">
        <v>6568</v>
      </c>
      <c r="H36" s="109">
        <f t="shared" si="0"/>
        <v>7956</v>
      </c>
      <c r="I36" s="147">
        <f t="shared" si="1"/>
        <v>0</v>
      </c>
      <c r="J36" s="110" t="e">
        <f>VLOOKUP($B36,'[2]Contacts'!$A$2:$R$186,3,0)</f>
        <v>#N/A</v>
      </c>
      <c r="K36" s="111" t="e">
        <f>VLOOKUP($B36,'[2]Contacts'!$A$2:$R$186,4,0)</f>
        <v>#N/A</v>
      </c>
      <c r="L36" s="111" t="e">
        <f>VLOOKUP($B36,'[2]Contacts'!$A$2:$R$186,5,0)</f>
        <v>#N/A</v>
      </c>
      <c r="M36" s="112" t="e">
        <f>VLOOKUP($B36,'[2]Contacts'!$A$2:$R$186,6,0)</f>
        <v>#N/A</v>
      </c>
      <c r="N36" s="111" t="e">
        <f>VLOOKUP($B36,'[2]Contacts'!$A$2:$R$186,9,0)</f>
        <v>#N/A</v>
      </c>
      <c r="O36" s="110" t="e">
        <f>VLOOKUP($B36,'[2]Contacts'!$A$2:$R$186,10,0)</f>
        <v>#N/A</v>
      </c>
      <c r="P36" s="110" t="e">
        <f>VLOOKUP($B36,'[2]Contacts'!$A$2:$R$186,11,0)</f>
        <v>#N/A</v>
      </c>
      <c r="Q36" s="111" t="e">
        <f>VLOOKUP($B36,'[2]Contacts'!$A$2:$R$186,12,0)</f>
        <v>#N/A</v>
      </c>
      <c r="R36" s="111" t="e">
        <f>VLOOKUP($B36,'[2]Contacts'!$A$2:$R$186,15,0)</f>
        <v>#N/A</v>
      </c>
      <c r="S36" s="110" t="e">
        <f>VLOOKUP($B36,'[2]Contacts'!$A$2:$R$186,16,0)</f>
        <v>#N/A</v>
      </c>
      <c r="T36" s="110" t="e">
        <f>VLOOKUP($B36,'[2]Contacts'!$A$2:$R$186,17,0)</f>
        <v>#N/A</v>
      </c>
      <c r="U36" s="110" t="e">
        <f>VLOOKUP($B36,'[2]Contacts'!$A$2:$R$186,18,0)</f>
        <v>#N/A</v>
      </c>
      <c r="V36" s="113" t="s">
        <v>580</v>
      </c>
      <c r="W36" s="113" t="s">
        <v>581</v>
      </c>
    </row>
    <row r="37" spans="1:23" ht="12.75">
      <c r="A37" s="133">
        <v>32</v>
      </c>
      <c r="B37" s="93" t="s">
        <v>65</v>
      </c>
      <c r="C37" s="106" t="s">
        <v>582</v>
      </c>
      <c r="D37" s="116">
        <v>5191.46</v>
      </c>
      <c r="E37" s="107">
        <v>11458</v>
      </c>
      <c r="F37" s="107">
        <v>16649.46</v>
      </c>
      <c r="G37" s="108">
        <v>10416</v>
      </c>
      <c r="H37" s="109">
        <f t="shared" si="0"/>
        <v>6233.459999999999</v>
      </c>
      <c r="I37" s="147">
        <f t="shared" si="1"/>
        <v>0</v>
      </c>
      <c r="J37" s="110" t="e">
        <f>VLOOKUP($B37,'[2]Contacts'!$A$2:$R$186,3,0)</f>
        <v>#N/A</v>
      </c>
      <c r="K37" s="111" t="e">
        <f>VLOOKUP($B37,'[2]Contacts'!$A$2:$R$186,4,0)</f>
        <v>#N/A</v>
      </c>
      <c r="L37" s="111" t="e">
        <f>VLOOKUP($B37,'[2]Contacts'!$A$2:$R$186,5,0)</f>
        <v>#N/A</v>
      </c>
      <c r="M37" s="112" t="e">
        <f>VLOOKUP($B37,'[2]Contacts'!$A$2:$R$186,6,0)</f>
        <v>#N/A</v>
      </c>
      <c r="N37" s="111" t="e">
        <f>VLOOKUP($B37,'[2]Contacts'!$A$2:$R$186,9,0)</f>
        <v>#N/A</v>
      </c>
      <c r="O37" s="110" t="e">
        <f>VLOOKUP($B37,'[2]Contacts'!$A$2:$R$186,10,0)</f>
        <v>#N/A</v>
      </c>
      <c r="P37" s="110" t="e">
        <f>VLOOKUP($B37,'[2]Contacts'!$A$2:$R$186,11,0)</f>
        <v>#N/A</v>
      </c>
      <c r="Q37" s="111" t="e">
        <f>VLOOKUP($B37,'[2]Contacts'!$A$2:$R$186,12,0)</f>
        <v>#N/A</v>
      </c>
      <c r="R37" s="111" t="e">
        <f>VLOOKUP($B37,'[2]Contacts'!$A$2:$R$186,15,0)</f>
        <v>#N/A</v>
      </c>
      <c r="S37" s="110" t="e">
        <f>VLOOKUP($B37,'[2]Contacts'!$A$2:$R$186,16,0)</f>
        <v>#N/A</v>
      </c>
      <c r="T37" s="110" t="e">
        <f>VLOOKUP($B37,'[2]Contacts'!$A$2:$R$186,17,0)</f>
        <v>#N/A</v>
      </c>
      <c r="U37" s="110" t="e">
        <f>VLOOKUP($B37,'[2]Contacts'!$A$2:$R$186,18,0)</f>
        <v>#N/A</v>
      </c>
      <c r="V37" s="113" t="s">
        <v>583</v>
      </c>
      <c r="W37" s="113" t="s">
        <v>584</v>
      </c>
    </row>
    <row r="38" spans="1:23" ht="12.75">
      <c r="A38" s="133">
        <v>33</v>
      </c>
      <c r="B38" s="94" t="s">
        <v>67</v>
      </c>
      <c r="C38" s="106" t="s">
        <v>349</v>
      </c>
      <c r="D38" s="116">
        <v>150409.29</v>
      </c>
      <c r="E38" s="107">
        <v>688691</v>
      </c>
      <c r="F38" s="107">
        <v>839100.29</v>
      </c>
      <c r="G38" s="108">
        <v>646960</v>
      </c>
      <c r="H38" s="109">
        <f t="shared" si="0"/>
        <v>192140.29000000004</v>
      </c>
      <c r="I38" s="147">
        <f t="shared" si="1"/>
        <v>0</v>
      </c>
      <c r="J38" s="110" t="str">
        <f>VLOOKUP($B38,'[2]Contacts'!$A$2:$R$186,3,0)</f>
        <v>P.O. Box 70</v>
      </c>
      <c r="K38" s="111" t="str">
        <f>VLOOKUP($B38,'[2]Contacts'!$A$2:$R$186,4,0)</f>
        <v>Cuba</v>
      </c>
      <c r="L38" s="111" t="str">
        <f>VLOOKUP($B38,'[2]Contacts'!$A$2:$R$186,5,0)</f>
        <v>NM</v>
      </c>
      <c r="M38" s="112">
        <f>VLOOKUP($B38,'[2]Contacts'!$A$2:$R$186,6,0)</f>
        <v>87013</v>
      </c>
      <c r="N38" s="111" t="str">
        <f>VLOOKUP($B38,'[2]Contacts'!$A$2:$R$186,9,0)</f>
        <v>Mr.</v>
      </c>
      <c r="O38" s="110" t="str">
        <f>VLOOKUP($B38,'[2]Contacts'!$A$2:$R$186,10,0)</f>
        <v>Kirk</v>
      </c>
      <c r="P38" s="110" t="str">
        <f>VLOOKUP($B38,'[2]Contacts'!$A$2:$R$186,11,0)</f>
        <v>Hartom</v>
      </c>
      <c r="Q38" s="111" t="str">
        <f>VLOOKUP($B38,'[2]Contacts'!$A$2:$R$186,12,0)</f>
        <v>Superintendent</v>
      </c>
      <c r="R38" s="111" t="str">
        <f>VLOOKUP($B38,'[2]Contacts'!$A$2:$R$186,15,0)</f>
        <v>Ms.</v>
      </c>
      <c r="S38" s="110" t="str">
        <f>VLOOKUP($B38,'[2]Contacts'!$A$2:$R$186,16,0)</f>
        <v>Rhiannon </v>
      </c>
      <c r="T38" s="110" t="str">
        <f>VLOOKUP($B38,'[2]Contacts'!$A$2:$R$186,17,0)</f>
        <v>Chavez</v>
      </c>
      <c r="U38" s="110" t="str">
        <f>VLOOKUP($B38,'[2]Contacts'!$A$2:$R$186,18,0)</f>
        <v>Interim Business Manager</v>
      </c>
      <c r="V38" s="113" t="s">
        <v>585</v>
      </c>
      <c r="W38" s="113" t="s">
        <v>586</v>
      </c>
    </row>
    <row r="39" spans="1:23" ht="12.75">
      <c r="A39" s="133">
        <v>34</v>
      </c>
      <c r="B39" s="201" t="s">
        <v>69</v>
      </c>
      <c r="C39" s="196" t="s">
        <v>350</v>
      </c>
      <c r="D39" s="197">
        <v>1629797.87</v>
      </c>
      <c r="E39" s="198">
        <v>4273892</v>
      </c>
      <c r="F39" s="198">
        <f>GrantExpenditureStatewideSummar!I35</f>
        <v>5903689.87</v>
      </c>
      <c r="G39" s="199">
        <v>4051535</v>
      </c>
      <c r="H39" s="200">
        <f t="shared" si="0"/>
        <v>1852154.87</v>
      </c>
      <c r="I39" s="147">
        <f t="shared" si="1"/>
        <v>0</v>
      </c>
      <c r="J39" s="110" t="str">
        <f>VLOOKUP($B39,'[2]Contacts'!$A$2:$R$186,3,0)</f>
        <v>1001 S. Diamond Ave.</v>
      </c>
      <c r="K39" s="111" t="str">
        <f>VLOOKUP($B39,'[2]Contacts'!$A$2:$R$186,4,0)</f>
        <v>Deming</v>
      </c>
      <c r="L39" s="111" t="str">
        <f>VLOOKUP($B39,'[2]Contacts'!$A$2:$R$186,5,0)</f>
        <v>NM</v>
      </c>
      <c r="M39" s="112">
        <f>VLOOKUP($B39,'[2]Contacts'!$A$2:$R$186,6,0)</f>
        <v>88030</v>
      </c>
      <c r="N39" s="111" t="str">
        <f>VLOOKUP($B39,'[2]Contacts'!$A$2:$R$186,9,0)</f>
        <v>Ms.</v>
      </c>
      <c r="O39" s="110" t="str">
        <f>VLOOKUP($B39,'[2]Contacts'!$A$2:$R$186,10,0)</f>
        <v>Harvielee</v>
      </c>
      <c r="P39" s="110" t="str">
        <f>VLOOKUP($B39,'[2]Contacts'!$A$2:$R$186,11,0)</f>
        <v>Moore</v>
      </c>
      <c r="Q39" s="111" t="str">
        <f>VLOOKUP($B39,'[2]Contacts'!$A$2:$R$186,12,0)</f>
        <v>Superintendent</v>
      </c>
      <c r="R39" s="111" t="str">
        <f>VLOOKUP($B39,'[2]Contacts'!$A$2:$R$186,15,0)</f>
        <v>Mr.</v>
      </c>
      <c r="S39" s="110" t="str">
        <f>VLOOKUP($B39,'[2]Contacts'!$A$2:$R$186,16,0)</f>
        <v>Ted</v>
      </c>
      <c r="T39" s="110" t="str">
        <f>VLOOKUP($B39,'[2]Contacts'!$A$2:$R$186,17,0)</f>
        <v>Burr</v>
      </c>
      <c r="U39" s="110" t="str">
        <f>VLOOKUP($B39,'[2]Contacts'!$A$2:$R$186,18,0)</f>
        <v>Associate Superintendent of Finance</v>
      </c>
      <c r="V39" s="113" t="s">
        <v>587</v>
      </c>
      <c r="W39" s="113" t="s">
        <v>588</v>
      </c>
    </row>
    <row r="40" spans="1:23" ht="12.75">
      <c r="A40" s="133">
        <v>35</v>
      </c>
      <c r="B40" s="201" t="s">
        <v>71</v>
      </c>
      <c r="C40" s="196" t="s">
        <v>351</v>
      </c>
      <c r="D40" s="197">
        <v>64089.81</v>
      </c>
      <c r="E40" s="198">
        <v>65052</v>
      </c>
      <c r="F40" s="198">
        <f>GrantExpenditureStatewideSummar!I36</f>
        <v>129141.81</v>
      </c>
      <c r="G40" s="199">
        <v>59135</v>
      </c>
      <c r="H40" s="200">
        <f t="shared" si="0"/>
        <v>70006.81</v>
      </c>
      <c r="I40" s="147">
        <f t="shared" si="1"/>
        <v>0</v>
      </c>
      <c r="J40" s="110" t="str">
        <f>VLOOKUP($B40,'[2]Contacts'!$A$2:$R$186,3,0)</f>
        <v>P.O. Box 387</v>
      </c>
      <c r="K40" s="111" t="str">
        <f>VLOOKUP($B40,'[2]Contacts'!$A$2:$R$186,4,0)</f>
        <v>Des Moines</v>
      </c>
      <c r="L40" s="111" t="str">
        <f>VLOOKUP($B40,'[2]Contacts'!$A$2:$R$186,5,0)</f>
        <v>NM</v>
      </c>
      <c r="M40" s="112">
        <f>VLOOKUP($B40,'[2]Contacts'!$A$2:$R$186,6,0)</f>
        <v>88418</v>
      </c>
      <c r="N40" s="111" t="str">
        <f>VLOOKUP($B40,'[2]Contacts'!$A$2:$R$186,9,0)</f>
        <v>Ms.</v>
      </c>
      <c r="O40" s="110" t="str">
        <f>VLOOKUP($B40,'[2]Contacts'!$A$2:$R$186,10,0)</f>
        <v>Stacy</v>
      </c>
      <c r="P40" s="110" t="str">
        <f>VLOOKUP($B40,'[2]Contacts'!$A$2:$R$186,11,0)</f>
        <v>Diller</v>
      </c>
      <c r="Q40" s="111" t="str">
        <f>VLOOKUP($B40,'[2]Contacts'!$A$2:$R$186,12,0)</f>
        <v>Superintendent</v>
      </c>
      <c r="R40" s="111" t="str">
        <f>VLOOKUP($B40,'[2]Contacts'!$A$2:$R$186,15,0)</f>
        <v>Ms.</v>
      </c>
      <c r="S40" s="110" t="str">
        <f>VLOOKUP($B40,'[2]Contacts'!$A$2:$R$186,16,0)</f>
        <v>Terri</v>
      </c>
      <c r="T40" s="110" t="str">
        <f>VLOOKUP($B40,'[2]Contacts'!$A$2:$R$186,17,0)</f>
        <v>Trujillo</v>
      </c>
      <c r="U40" s="110" t="str">
        <f>VLOOKUP($B40,'[2]Contacts'!$A$2:$R$186,18,0)</f>
        <v>Business Manager</v>
      </c>
      <c r="V40" s="113" t="s">
        <v>589</v>
      </c>
      <c r="W40" s="113" t="s">
        <v>590</v>
      </c>
    </row>
    <row r="41" spans="1:23" ht="12.75">
      <c r="A41" s="133">
        <v>36</v>
      </c>
      <c r="B41" s="94" t="s">
        <v>73</v>
      </c>
      <c r="C41" s="106" t="s">
        <v>352</v>
      </c>
      <c r="D41" s="116">
        <v>20788.03</v>
      </c>
      <c r="E41" s="107">
        <v>212981</v>
      </c>
      <c r="F41" s="107">
        <v>233769.03</v>
      </c>
      <c r="G41" s="108">
        <v>213078</v>
      </c>
      <c r="H41" s="109">
        <f t="shared" si="0"/>
        <v>20691.03</v>
      </c>
      <c r="I41" s="147">
        <f t="shared" si="1"/>
        <v>0</v>
      </c>
      <c r="J41" s="110" t="str">
        <f>VLOOKUP($B41,'[2]Contacts'!$A$2:$R$186,3,0)</f>
        <v>P.O. Box 159</v>
      </c>
      <c r="K41" s="111" t="str">
        <f>VLOOKUP($B41,'[2]Contacts'!$A$2:$R$186,4,0)</f>
        <v>Dexter</v>
      </c>
      <c r="L41" s="111" t="str">
        <f>VLOOKUP($B41,'[2]Contacts'!$A$2:$R$186,5,0)</f>
        <v>NM</v>
      </c>
      <c r="M41" s="112">
        <f>VLOOKUP($B41,'[2]Contacts'!$A$2:$R$186,6,0)</f>
        <v>88230</v>
      </c>
      <c r="N41" s="111" t="str">
        <f>VLOOKUP($B41,'[2]Contacts'!$A$2:$R$186,9,0)</f>
        <v>Ms.</v>
      </c>
      <c r="O41" s="110" t="str">
        <f>VLOOKUP($B41,'[2]Contacts'!$A$2:$R$186,10,0)</f>
        <v>Lesa</v>
      </c>
      <c r="P41" s="110" t="str">
        <f>VLOOKUP($B41,'[2]Contacts'!$A$2:$R$186,11,0)</f>
        <v>Dodd</v>
      </c>
      <c r="Q41" s="111" t="str">
        <f>VLOOKUP($B41,'[2]Contacts'!$A$2:$R$186,12,0)</f>
        <v>Superintendent</v>
      </c>
      <c r="R41" s="111" t="str">
        <f>VLOOKUP($B41,'[2]Contacts'!$A$2:$R$186,15,0)</f>
        <v>Ms.</v>
      </c>
      <c r="S41" s="110" t="str">
        <f>VLOOKUP($B41,'[2]Contacts'!$A$2:$R$186,16,0)</f>
        <v>Jeannie</v>
      </c>
      <c r="T41" s="110" t="str">
        <f>VLOOKUP($B41,'[2]Contacts'!$A$2:$R$186,17,0)</f>
        <v>Harris</v>
      </c>
      <c r="U41" s="110" t="str">
        <f>VLOOKUP($B41,'[2]Contacts'!$A$2:$R$186,18,0)</f>
        <v>Business Manager</v>
      </c>
      <c r="V41" s="113" t="s">
        <v>591</v>
      </c>
      <c r="W41" s="113" t="s">
        <v>592</v>
      </c>
    </row>
    <row r="42" spans="1:23" ht="12.75">
      <c r="A42" s="133">
        <v>37</v>
      </c>
      <c r="B42" s="94" t="s">
        <v>75</v>
      </c>
      <c r="C42" s="106" t="s">
        <v>593</v>
      </c>
      <c r="D42" s="116">
        <v>8886.65</v>
      </c>
      <c r="E42" s="107">
        <v>60148</v>
      </c>
      <c r="F42" s="107">
        <v>69034.65</v>
      </c>
      <c r="G42" s="108">
        <v>60176</v>
      </c>
      <c r="H42" s="109">
        <f t="shared" si="0"/>
        <v>8858.649999999994</v>
      </c>
      <c r="I42" s="147">
        <f t="shared" si="1"/>
        <v>0</v>
      </c>
      <c r="J42" s="110" t="str">
        <f>VLOOKUP($B42,'[2]Contacts'!$A$2:$R$186,3,0)</f>
        <v>P.O. Box 327</v>
      </c>
      <c r="K42" s="111" t="str">
        <f>VLOOKUP($B42,'[2]Contacts'!$A$2:$R$186,4,0)</f>
        <v>Dora</v>
      </c>
      <c r="L42" s="111" t="str">
        <f>VLOOKUP($B42,'[2]Contacts'!$A$2:$R$186,5,0)</f>
        <v>NM</v>
      </c>
      <c r="M42" s="112">
        <f>VLOOKUP($B42,'[2]Contacts'!$A$2:$R$186,6,0)</f>
        <v>88115</v>
      </c>
      <c r="N42" s="111" t="str">
        <f>VLOOKUP($B42,'[2]Contacts'!$A$2:$R$186,9,0)</f>
        <v>Mr.</v>
      </c>
      <c r="O42" s="110" t="str">
        <f>VLOOKUP($B42,'[2]Contacts'!$A$2:$R$186,10,0)</f>
        <v>Steve </v>
      </c>
      <c r="P42" s="110" t="str">
        <f>VLOOKUP($B42,'[2]Contacts'!$A$2:$R$186,11,0)</f>
        <v>Barron</v>
      </c>
      <c r="Q42" s="111" t="str">
        <f>VLOOKUP($B42,'[2]Contacts'!$A$2:$R$186,12,0)</f>
        <v>Superintendent</v>
      </c>
      <c r="R42" s="111" t="str">
        <f>VLOOKUP($B42,'[2]Contacts'!$A$2:$R$186,15,0)</f>
        <v>Ms.</v>
      </c>
      <c r="S42" s="110" t="str">
        <f>VLOOKUP($B42,'[2]Contacts'!$A$2:$R$186,16,0)</f>
        <v>Roberta</v>
      </c>
      <c r="T42" s="110" t="str">
        <f>VLOOKUP($B42,'[2]Contacts'!$A$2:$R$186,17,0)</f>
        <v>Trujillo</v>
      </c>
      <c r="U42" s="110" t="str">
        <f>VLOOKUP($B42,'[2]Contacts'!$A$2:$R$186,18,0)</f>
        <v>Business Manager</v>
      </c>
      <c r="V42" s="113" t="s">
        <v>594</v>
      </c>
      <c r="W42" s="113" t="s">
        <v>595</v>
      </c>
    </row>
    <row r="43" spans="1:23" ht="12.75">
      <c r="A43" s="133">
        <v>38</v>
      </c>
      <c r="B43" s="94" t="s">
        <v>77</v>
      </c>
      <c r="C43" s="106" t="s">
        <v>354</v>
      </c>
      <c r="D43" s="116">
        <v>27222.59</v>
      </c>
      <c r="E43" s="107">
        <v>266708</v>
      </c>
      <c r="F43" s="107">
        <v>293930.59</v>
      </c>
      <c r="G43" s="108">
        <v>266829</v>
      </c>
      <c r="H43" s="109">
        <f t="shared" si="0"/>
        <v>27101.590000000026</v>
      </c>
      <c r="I43" s="147">
        <f t="shared" si="1"/>
        <v>0</v>
      </c>
      <c r="J43" s="110" t="str">
        <f>VLOOKUP($B43,'[2]Contacts'!$A$2:$R$186,3,0)</f>
        <v>P.O. Box 547</v>
      </c>
      <c r="K43" s="111" t="str">
        <f>VLOOKUP($B43,'[2]Contacts'!$A$2:$R$186,4,0)</f>
        <v>Dulce</v>
      </c>
      <c r="L43" s="111" t="str">
        <f>VLOOKUP($B43,'[2]Contacts'!$A$2:$R$186,5,0)</f>
        <v>NM</v>
      </c>
      <c r="M43" s="112">
        <f>VLOOKUP($B43,'[2]Contacts'!$A$2:$R$186,6,0)</f>
        <v>87528</v>
      </c>
      <c r="N43" s="111" t="str">
        <f>VLOOKUP($B43,'[2]Contacts'!$A$2:$R$186,9,0)</f>
        <v>Mr.</v>
      </c>
      <c r="O43" s="110" t="str">
        <f>VLOOKUP($B43,'[2]Contacts'!$A$2:$R$186,10,0)</f>
        <v>James</v>
      </c>
      <c r="P43" s="110" t="str">
        <f>VLOOKUP($B43,'[2]Contacts'!$A$2:$R$186,11,0)</f>
        <v>Lesher</v>
      </c>
      <c r="Q43" s="111" t="str">
        <f>VLOOKUP($B43,'[2]Contacts'!$A$2:$R$186,12,0)</f>
        <v>Superintendent</v>
      </c>
      <c r="R43" s="111" t="str">
        <f>VLOOKUP($B43,'[2]Contacts'!$A$2:$R$186,15,0)</f>
        <v>Ms.</v>
      </c>
      <c r="S43" s="110" t="str">
        <f>VLOOKUP($B43,'[2]Contacts'!$A$2:$R$186,16,0)</f>
        <v>Naomi</v>
      </c>
      <c r="T43" s="110" t="str">
        <f>VLOOKUP($B43,'[2]Contacts'!$A$2:$R$186,17,0)</f>
        <v>Vicenti</v>
      </c>
      <c r="U43" s="110" t="str">
        <f>VLOOKUP($B43,'[2]Contacts'!$A$2:$R$186,18,0)</f>
        <v>Business Manager</v>
      </c>
      <c r="V43" s="113" t="s">
        <v>596</v>
      </c>
      <c r="W43" s="113" t="s">
        <v>597</v>
      </c>
    </row>
    <row r="44" spans="1:23" ht="12.75">
      <c r="A44" s="133">
        <v>39</v>
      </c>
      <c r="B44" s="93" t="s">
        <v>79</v>
      </c>
      <c r="C44" s="106" t="s">
        <v>355</v>
      </c>
      <c r="D44" s="116">
        <v>0.47</v>
      </c>
      <c r="E44" s="107">
        <v>29469</v>
      </c>
      <c r="F44" s="107">
        <v>29469.47</v>
      </c>
      <c r="G44" s="108">
        <v>26789</v>
      </c>
      <c r="H44" s="109">
        <f t="shared" si="0"/>
        <v>2680.470000000001</v>
      </c>
      <c r="I44" s="147">
        <f t="shared" si="1"/>
        <v>0</v>
      </c>
      <c r="J44" s="110" t="e">
        <f>VLOOKUP($B44,'[2]Contacts'!$A$2:$R$186,3,0)</f>
        <v>#N/A</v>
      </c>
      <c r="K44" s="111" t="e">
        <f>VLOOKUP($B44,'[2]Contacts'!$A$2:$R$186,4,0)</f>
        <v>#N/A</v>
      </c>
      <c r="L44" s="111" t="e">
        <f>VLOOKUP($B44,'[2]Contacts'!$A$2:$R$186,5,0)</f>
        <v>#N/A</v>
      </c>
      <c r="M44" s="112" t="e">
        <f>VLOOKUP($B44,'[2]Contacts'!$A$2:$R$186,6,0)</f>
        <v>#N/A</v>
      </c>
      <c r="N44" s="111" t="e">
        <f>VLOOKUP($B44,'[2]Contacts'!$A$2:$R$186,9,0)</f>
        <v>#N/A</v>
      </c>
      <c r="O44" s="110" t="e">
        <f>VLOOKUP($B44,'[2]Contacts'!$A$2:$R$186,10,0)</f>
        <v>#N/A</v>
      </c>
      <c r="P44" s="110" t="e">
        <f>VLOOKUP($B44,'[2]Contacts'!$A$2:$R$186,11,0)</f>
        <v>#N/A</v>
      </c>
      <c r="Q44" s="111" t="e">
        <f>VLOOKUP($B44,'[2]Contacts'!$A$2:$R$186,12,0)</f>
        <v>#N/A</v>
      </c>
      <c r="R44" s="111" t="e">
        <f>VLOOKUP($B44,'[2]Contacts'!$A$2:$R$186,15,0)</f>
        <v>#N/A</v>
      </c>
      <c r="S44" s="110" t="e">
        <f>VLOOKUP($B44,'[2]Contacts'!$A$2:$R$186,16,0)</f>
        <v>#N/A</v>
      </c>
      <c r="T44" s="110" t="e">
        <f>VLOOKUP($B44,'[2]Contacts'!$A$2:$R$186,17,0)</f>
        <v>#N/A</v>
      </c>
      <c r="U44" s="110" t="e">
        <f>VLOOKUP($B44,'[2]Contacts'!$A$2:$R$186,18,0)</f>
        <v>#N/A</v>
      </c>
      <c r="V44" s="113" t="s">
        <v>598</v>
      </c>
      <c r="W44" s="113" t="s">
        <v>599</v>
      </c>
    </row>
    <row r="45" spans="1:23" ht="12.75">
      <c r="A45" s="133">
        <v>40</v>
      </c>
      <c r="B45" s="94" t="s">
        <v>81</v>
      </c>
      <c r="C45" s="106" t="s">
        <v>356</v>
      </c>
      <c r="D45" s="116">
        <v>15987.19</v>
      </c>
      <c r="E45" s="107">
        <v>18306</v>
      </c>
      <c r="F45" s="107">
        <v>34293.19</v>
      </c>
      <c r="G45" s="108">
        <v>18314</v>
      </c>
      <c r="H45" s="109">
        <f t="shared" si="0"/>
        <v>15979.190000000002</v>
      </c>
      <c r="I45" s="147">
        <f t="shared" si="1"/>
        <v>0</v>
      </c>
      <c r="J45" s="110" t="str">
        <f>VLOOKUP($B45,'[2]Contacts'!$A$2:$R$186,3,0)</f>
        <v>Box 8</v>
      </c>
      <c r="K45" s="111" t="str">
        <f>VLOOKUP($B45,'[2]Contacts'!$A$2:$R$186,4,0)</f>
        <v>Elida</v>
      </c>
      <c r="L45" s="111" t="str">
        <f>VLOOKUP($B45,'[2]Contacts'!$A$2:$R$186,5,0)</f>
        <v>NM</v>
      </c>
      <c r="M45" s="112">
        <f>VLOOKUP($B45,'[2]Contacts'!$A$2:$R$186,6,0)</f>
        <v>88116</v>
      </c>
      <c r="N45" s="111" t="str">
        <f>VLOOKUP($B45,'[2]Contacts'!$A$2:$R$186,9,0)</f>
        <v>Mr.</v>
      </c>
      <c r="O45" s="110" t="str">
        <f>VLOOKUP($B45,'[2]Contacts'!$A$2:$R$186,10,0)</f>
        <v>Jim</v>
      </c>
      <c r="P45" s="110" t="str">
        <f>VLOOKUP($B45,'[2]Contacts'!$A$2:$R$186,11,0)</f>
        <v>Daugherty</v>
      </c>
      <c r="Q45" s="111" t="str">
        <f>VLOOKUP($B45,'[2]Contacts'!$A$2:$R$186,12,0)</f>
        <v>Superintendent</v>
      </c>
      <c r="R45" s="111" t="str">
        <f>VLOOKUP($B45,'[2]Contacts'!$A$2:$R$186,15,0)</f>
        <v>Ms.</v>
      </c>
      <c r="S45" s="110" t="str">
        <f>VLOOKUP($B45,'[2]Contacts'!$A$2:$R$186,16,0)</f>
        <v>Susan</v>
      </c>
      <c r="T45" s="110" t="str">
        <f>VLOOKUP($B45,'[2]Contacts'!$A$2:$R$186,17,0)</f>
        <v>Lambirth</v>
      </c>
      <c r="U45" s="110" t="str">
        <f>VLOOKUP($B45,'[2]Contacts'!$A$2:$R$186,18,0)</f>
        <v>Business Manager</v>
      </c>
      <c r="V45" s="113" t="s">
        <v>600</v>
      </c>
      <c r="W45" s="113" t="s">
        <v>601</v>
      </c>
    </row>
    <row r="46" spans="1:23" ht="12.75">
      <c r="A46" s="133">
        <v>41</v>
      </c>
      <c r="B46" s="94" t="s">
        <v>83</v>
      </c>
      <c r="C46" s="106" t="s">
        <v>357</v>
      </c>
      <c r="D46" s="116">
        <v>240496.45</v>
      </c>
      <c r="E46" s="107">
        <v>1688907</v>
      </c>
      <c r="F46" s="107">
        <v>1929403.45</v>
      </c>
      <c r="G46" s="108">
        <v>1535280</v>
      </c>
      <c r="H46" s="109">
        <f t="shared" si="0"/>
        <v>394123.44999999995</v>
      </c>
      <c r="I46" s="147">
        <f t="shared" si="1"/>
        <v>0</v>
      </c>
      <c r="J46" s="110" t="str">
        <f>VLOOKUP($B46,'[2]Contacts'!$A$2:$R$186,3,0)</f>
        <v>714 Calle Don Diego</v>
      </c>
      <c r="K46" s="111" t="str">
        <f>VLOOKUP($B46,'[2]Contacts'!$A$2:$R$186,4,0)</f>
        <v>Espanola</v>
      </c>
      <c r="L46" s="111" t="str">
        <f>VLOOKUP($B46,'[2]Contacts'!$A$2:$R$186,5,0)</f>
        <v>NM</v>
      </c>
      <c r="M46" s="112">
        <f>VLOOKUP($B46,'[2]Contacts'!$A$2:$R$186,6,0)</f>
        <v>87532</v>
      </c>
      <c r="N46" s="111" t="str">
        <f>VLOOKUP($B46,'[2]Contacts'!$A$2:$R$186,9,0)</f>
        <v>Dr.</v>
      </c>
      <c r="O46" s="110" t="str">
        <f>VLOOKUP($B46,'[2]Contacts'!$A$2:$R$186,10,0)</f>
        <v>Daniel</v>
      </c>
      <c r="P46" s="110" t="str">
        <f>VLOOKUP($B46,'[2]Contacts'!$A$2:$R$186,11,0)</f>
        <v>Trujillo</v>
      </c>
      <c r="Q46" s="111" t="str">
        <f>VLOOKUP($B46,'[2]Contacts'!$A$2:$R$186,12,0)</f>
        <v>Superintendent</v>
      </c>
      <c r="R46" s="111" t="str">
        <f>VLOOKUP($B46,'[2]Contacts'!$A$2:$R$186,15,0)</f>
        <v>Ms.</v>
      </c>
      <c r="S46" s="110" t="str">
        <f>VLOOKUP($B46,'[2]Contacts'!$A$2:$R$186,16,0)</f>
        <v>Jeannette</v>
      </c>
      <c r="T46" s="110" t="str">
        <f>VLOOKUP($B46,'[2]Contacts'!$A$2:$R$186,17,0)</f>
        <v>Trujillo</v>
      </c>
      <c r="U46" s="110" t="str">
        <f>VLOOKUP($B46,'[2]Contacts'!$A$2:$R$186,18,0)</f>
        <v>Finance Director</v>
      </c>
      <c r="V46" s="113" t="s">
        <v>602</v>
      </c>
      <c r="W46" s="113" t="s">
        <v>603</v>
      </c>
    </row>
    <row r="47" spans="1:23" ht="12.75">
      <c r="A47" s="133">
        <v>42</v>
      </c>
      <c r="B47" s="94" t="s">
        <v>85</v>
      </c>
      <c r="C47" s="106" t="s">
        <v>358</v>
      </c>
      <c r="D47" s="116">
        <v>53337.1</v>
      </c>
      <c r="E47" s="107">
        <v>259148</v>
      </c>
      <c r="F47" s="107">
        <v>312485.1</v>
      </c>
      <c r="G47" s="108">
        <v>256904</v>
      </c>
      <c r="H47" s="109">
        <f t="shared" si="0"/>
        <v>55581.09999999998</v>
      </c>
      <c r="I47" s="147">
        <f t="shared" si="1"/>
        <v>0</v>
      </c>
      <c r="J47" s="110" t="str">
        <f>VLOOKUP($B47,'[2]Contacts'!$A$2:$R$186,3,0)</f>
        <v>P.O. Box 68</v>
      </c>
      <c r="K47" s="111" t="str">
        <f>VLOOKUP($B47,'[2]Contacts'!$A$2:$R$186,4,0)</f>
        <v>Estancia</v>
      </c>
      <c r="L47" s="111" t="str">
        <f>VLOOKUP($B47,'[2]Contacts'!$A$2:$R$186,5,0)</f>
        <v>NM</v>
      </c>
      <c r="M47" s="112">
        <f>VLOOKUP($B47,'[2]Contacts'!$A$2:$R$186,6,0)</f>
        <v>87016</v>
      </c>
      <c r="N47" s="111" t="str">
        <f>VLOOKUP($B47,'[2]Contacts'!$A$2:$R$186,9,0)</f>
        <v>Mr.</v>
      </c>
      <c r="O47" s="110" t="str">
        <f>VLOOKUP($B47,'[2]Contacts'!$A$2:$R$186,10,0)</f>
        <v>Audie </v>
      </c>
      <c r="P47" s="110" t="str">
        <f>VLOOKUP($B47,'[2]Contacts'!$A$2:$R$186,11,0)</f>
        <v>Brown</v>
      </c>
      <c r="Q47" s="111" t="str">
        <f>VLOOKUP($B47,'[2]Contacts'!$A$2:$R$186,12,0)</f>
        <v>Superintendent</v>
      </c>
      <c r="R47" s="111" t="str">
        <f>VLOOKUP($B47,'[2]Contacts'!$A$2:$R$186,15,0)</f>
        <v>Ms.</v>
      </c>
      <c r="S47" s="110" t="str">
        <f>VLOOKUP($B47,'[2]Contacts'!$A$2:$R$186,16,0)</f>
        <v>Carol</v>
      </c>
      <c r="T47" s="110" t="str">
        <f>VLOOKUP($B47,'[2]Contacts'!$A$2:$R$186,17,0)</f>
        <v>Gonzales</v>
      </c>
      <c r="U47" s="110" t="str">
        <f>VLOOKUP($B47,'[2]Contacts'!$A$2:$R$186,18,0)</f>
        <v>Business Manager</v>
      </c>
      <c r="V47" s="113" t="s">
        <v>604</v>
      </c>
      <c r="W47" s="113" t="s">
        <v>605</v>
      </c>
    </row>
    <row r="48" spans="1:23" ht="12.75">
      <c r="A48" s="133">
        <v>43</v>
      </c>
      <c r="B48" s="93" t="s">
        <v>87</v>
      </c>
      <c r="C48" s="106" t="s">
        <v>606</v>
      </c>
      <c r="D48" s="116">
        <v>0</v>
      </c>
      <c r="E48" s="107">
        <v>33882</v>
      </c>
      <c r="F48" s="107">
        <v>33882</v>
      </c>
      <c r="G48" s="108">
        <v>0</v>
      </c>
      <c r="H48" s="109">
        <f t="shared" si="0"/>
        <v>33882</v>
      </c>
      <c r="I48" s="147">
        <f t="shared" si="1"/>
        <v>0</v>
      </c>
      <c r="J48" s="110" t="e">
        <f>VLOOKUP($B48,'[2]Contacts'!$A$2:$R$186,3,0)</f>
        <v>#N/A</v>
      </c>
      <c r="K48" s="111" t="e">
        <f>VLOOKUP($B48,'[2]Contacts'!$A$2:$R$186,4,0)</f>
        <v>#N/A</v>
      </c>
      <c r="L48" s="111" t="e">
        <f>VLOOKUP($B48,'[2]Contacts'!$A$2:$R$186,5,0)</f>
        <v>#N/A</v>
      </c>
      <c r="M48" s="112" t="e">
        <f>VLOOKUP($B48,'[2]Contacts'!$A$2:$R$186,6,0)</f>
        <v>#N/A</v>
      </c>
      <c r="N48" s="111" t="e">
        <f>VLOOKUP($B48,'[2]Contacts'!$A$2:$R$186,9,0)</f>
        <v>#N/A</v>
      </c>
      <c r="O48" s="110" t="e">
        <f>VLOOKUP($B48,'[2]Contacts'!$A$2:$R$186,10,0)</f>
        <v>#N/A</v>
      </c>
      <c r="P48" s="110" t="e">
        <f>VLOOKUP($B48,'[2]Contacts'!$A$2:$R$186,11,0)</f>
        <v>#N/A</v>
      </c>
      <c r="Q48" s="111" t="e">
        <f>VLOOKUP($B48,'[2]Contacts'!$A$2:$R$186,12,0)</f>
        <v>#N/A</v>
      </c>
      <c r="R48" s="111" t="e">
        <f>VLOOKUP($B48,'[2]Contacts'!$A$2:$R$186,15,0)</f>
        <v>#N/A</v>
      </c>
      <c r="S48" s="110" t="e">
        <f>VLOOKUP($B48,'[2]Contacts'!$A$2:$R$186,16,0)</f>
        <v>#N/A</v>
      </c>
      <c r="T48" s="110" t="e">
        <f>VLOOKUP($B48,'[2]Contacts'!$A$2:$R$186,17,0)</f>
        <v>#N/A</v>
      </c>
      <c r="U48" s="110" t="e">
        <f>VLOOKUP($B48,'[2]Contacts'!$A$2:$R$186,18,0)</f>
        <v>#N/A</v>
      </c>
      <c r="V48" s="113" t="s">
        <v>602</v>
      </c>
      <c r="W48" s="113" t="s">
        <v>607</v>
      </c>
    </row>
    <row r="49" spans="1:23" ht="12.75">
      <c r="A49" s="133">
        <v>44</v>
      </c>
      <c r="B49" s="94" t="s">
        <v>89</v>
      </c>
      <c r="C49" s="106" t="s">
        <v>608</v>
      </c>
      <c r="D49" s="116">
        <v>38619.67</v>
      </c>
      <c r="E49" s="107">
        <v>81184</v>
      </c>
      <c r="F49" s="107">
        <v>119803.67</v>
      </c>
      <c r="G49" s="108">
        <v>86000</v>
      </c>
      <c r="H49" s="109">
        <f t="shared" si="0"/>
        <v>33803.67</v>
      </c>
      <c r="I49" s="147">
        <f t="shared" si="1"/>
        <v>0</v>
      </c>
      <c r="J49" s="110" t="str">
        <f>VLOOKUP($B49,'[2]Contacts'!$A$2:$R$186,3,0)</f>
        <v>P.O. Box 129</v>
      </c>
      <c r="K49" s="111" t="str">
        <f>VLOOKUP($B49,'[2]Contacts'!$A$2:$R$186,4,0)</f>
        <v>Eunice</v>
      </c>
      <c r="L49" s="111" t="str">
        <f>VLOOKUP($B49,'[2]Contacts'!$A$2:$R$186,5,0)</f>
        <v>NM</v>
      </c>
      <c r="M49" s="112">
        <f>VLOOKUP($B49,'[2]Contacts'!$A$2:$R$186,6,0)</f>
        <v>88231</v>
      </c>
      <c r="N49" s="111" t="str">
        <f>VLOOKUP($B49,'[2]Contacts'!$A$2:$R$186,9,0)</f>
        <v>Mr.</v>
      </c>
      <c r="O49" s="110" t="str">
        <f>VLOOKUP($B49,'[2]Contacts'!$A$2:$R$186,10,0)</f>
        <v>Dwain</v>
      </c>
      <c r="P49" s="110" t="str">
        <f>VLOOKUP($B49,'[2]Contacts'!$A$2:$R$186,11,0)</f>
        <v>Haynes</v>
      </c>
      <c r="Q49" s="111" t="str">
        <f>VLOOKUP($B49,'[2]Contacts'!$A$2:$R$186,12,0)</f>
        <v>Superintendent</v>
      </c>
      <c r="R49" s="111" t="str">
        <f>VLOOKUP($B49,'[2]Contacts'!$A$2:$R$186,15,0)</f>
        <v>Ms.</v>
      </c>
      <c r="S49" s="110" t="str">
        <f>VLOOKUP($B49,'[2]Contacts'!$A$2:$R$186,16,0)</f>
        <v>Cynthia</v>
      </c>
      <c r="T49" s="110" t="str">
        <f>VLOOKUP($B49,'[2]Contacts'!$A$2:$R$186,17,0)</f>
        <v>Sims</v>
      </c>
      <c r="U49" s="110" t="str">
        <f>VLOOKUP($B49,'[2]Contacts'!$A$2:$R$186,18,0)</f>
        <v>Business Manager</v>
      </c>
      <c r="V49" s="113" t="s">
        <v>609</v>
      </c>
      <c r="W49" s="113" t="s">
        <v>610</v>
      </c>
    </row>
    <row r="50" spans="1:23" ht="12.75">
      <c r="A50" s="133">
        <v>45</v>
      </c>
      <c r="B50" s="94" t="s">
        <v>91</v>
      </c>
      <c r="C50" s="106" t="s">
        <v>360</v>
      </c>
      <c r="D50" s="116">
        <v>1069241.18</v>
      </c>
      <c r="E50" s="107">
        <v>3157160</v>
      </c>
      <c r="F50" s="107">
        <v>4226401.18</v>
      </c>
      <c r="G50" s="108">
        <v>2982023</v>
      </c>
      <c r="H50" s="109">
        <f t="shared" si="0"/>
        <v>1244378.1799999997</v>
      </c>
      <c r="I50" s="147">
        <f t="shared" si="1"/>
        <v>0</v>
      </c>
      <c r="J50" s="110" t="str">
        <f>VLOOKUP($B50,'[2]Contacts'!$A$2:$R$186,3,0)</f>
        <v>2001 N. Dustin</v>
      </c>
      <c r="K50" s="111" t="str">
        <f>VLOOKUP($B50,'[2]Contacts'!$A$2:$R$186,4,0)</f>
        <v>Farmington</v>
      </c>
      <c r="L50" s="111" t="str">
        <f>VLOOKUP($B50,'[2]Contacts'!$A$2:$R$186,5,0)</f>
        <v>NM</v>
      </c>
      <c r="M50" s="112">
        <f>VLOOKUP($B50,'[2]Contacts'!$A$2:$R$186,6,0)</f>
        <v>87401</v>
      </c>
      <c r="N50" s="111" t="str">
        <f>VLOOKUP($B50,'[2]Contacts'!$A$2:$R$186,9,0)</f>
        <v>Ms.</v>
      </c>
      <c r="O50" s="110" t="str">
        <f>VLOOKUP($B50,'[2]Contacts'!$A$2:$R$186,10,0)</f>
        <v>Janel</v>
      </c>
      <c r="P50" s="110" t="str">
        <f>VLOOKUP($B50,'[2]Contacts'!$A$2:$R$186,11,0)</f>
        <v>Ryan</v>
      </c>
      <c r="Q50" s="111" t="str">
        <f>VLOOKUP($B50,'[2]Contacts'!$A$2:$R$186,12,0)</f>
        <v>Superintendent</v>
      </c>
      <c r="R50" s="111" t="str">
        <f>VLOOKUP($B50,'[2]Contacts'!$A$2:$R$186,15,0)</f>
        <v>Mr.</v>
      </c>
      <c r="S50" s="110" t="str">
        <f>VLOOKUP($B50,'[2]Contacts'!$A$2:$R$186,16,0)</f>
        <v>Randy</v>
      </c>
      <c r="T50" s="110" t="str">
        <f>VLOOKUP($B50,'[2]Contacts'!$A$2:$R$186,17,0)</f>
        <v>Bondow</v>
      </c>
      <c r="U50" s="110" t="str">
        <f>VLOOKUP($B50,'[2]Contacts'!$A$2:$R$186,18,0)</f>
        <v>Assistant Superintendent of Finance</v>
      </c>
      <c r="V50" s="113" t="s">
        <v>611</v>
      </c>
      <c r="W50" s="113" t="s">
        <v>612</v>
      </c>
    </row>
    <row r="51" spans="1:23" ht="12.75">
      <c r="A51" s="133">
        <v>46</v>
      </c>
      <c r="B51" s="94" t="s">
        <v>93</v>
      </c>
      <c r="C51" s="106" t="s">
        <v>361</v>
      </c>
      <c r="D51" s="116">
        <v>6529.32</v>
      </c>
      <c r="E51" s="107">
        <v>63978</v>
      </c>
      <c r="F51" s="107">
        <v>70507.32</v>
      </c>
      <c r="G51" s="108">
        <v>64007</v>
      </c>
      <c r="H51" s="109">
        <f t="shared" si="0"/>
        <v>6500.320000000007</v>
      </c>
      <c r="I51" s="147">
        <f t="shared" si="1"/>
        <v>0</v>
      </c>
      <c r="J51" s="110" t="str">
        <f>VLOOKUP($B51,'[2]Contacts'!$A$2:$R$186,3,0)</f>
        <v>P.O. Box 65</v>
      </c>
      <c r="K51" s="111" t="str">
        <f>VLOOKUP($B51,'[2]Contacts'!$A$2:$R$186,4,0)</f>
        <v>Floyd</v>
      </c>
      <c r="L51" s="111" t="str">
        <f>VLOOKUP($B51,'[2]Contacts'!$A$2:$R$186,5,0)</f>
        <v>NM</v>
      </c>
      <c r="M51" s="112">
        <f>VLOOKUP($B51,'[2]Contacts'!$A$2:$R$186,6,0)</f>
        <v>88118</v>
      </c>
      <c r="N51" s="111" t="str">
        <f>VLOOKUP($B51,'[2]Contacts'!$A$2:$R$186,9,0)</f>
        <v>Mr.</v>
      </c>
      <c r="O51" s="110" t="str">
        <f>VLOOKUP($B51,'[2]Contacts'!$A$2:$R$186,10,0)</f>
        <v>Paul </v>
      </c>
      <c r="P51" s="110" t="str">
        <f>VLOOKUP($B51,'[2]Contacts'!$A$2:$R$186,11,0)</f>
        <v>Benoit</v>
      </c>
      <c r="Q51" s="111" t="str">
        <f>VLOOKUP($B51,'[2]Contacts'!$A$2:$R$186,12,0)</f>
        <v>Superintendent</v>
      </c>
      <c r="R51" s="111" t="str">
        <f>VLOOKUP($B51,'[2]Contacts'!$A$2:$R$186,15,0)</f>
        <v>Ms.</v>
      </c>
      <c r="S51" s="110" t="str">
        <f>VLOOKUP($B51,'[2]Contacts'!$A$2:$R$186,16,0)</f>
        <v>Margie</v>
      </c>
      <c r="T51" s="110" t="str">
        <f>VLOOKUP($B51,'[2]Contacts'!$A$2:$R$186,17,0)</f>
        <v>Plummer</v>
      </c>
      <c r="U51" s="110" t="str">
        <f>VLOOKUP($B51,'[2]Contacts'!$A$2:$R$186,18,0)</f>
        <v>Business Manager</v>
      </c>
      <c r="V51" s="113" t="s">
        <v>613</v>
      </c>
      <c r="W51" s="113" t="s">
        <v>614</v>
      </c>
    </row>
    <row r="52" spans="1:23" ht="12.75">
      <c r="A52" s="133">
        <v>47</v>
      </c>
      <c r="B52" s="94" t="s">
        <v>95</v>
      </c>
      <c r="C52" s="106" t="s">
        <v>362</v>
      </c>
      <c r="D52" s="116">
        <v>21303.9</v>
      </c>
      <c r="E52" s="107">
        <v>94272</v>
      </c>
      <c r="F52" s="107">
        <v>115575.9</v>
      </c>
      <c r="G52" s="108">
        <v>85697</v>
      </c>
      <c r="H52" s="109">
        <f t="shared" si="0"/>
        <v>29878.899999999994</v>
      </c>
      <c r="I52" s="147">
        <f t="shared" si="1"/>
        <v>0</v>
      </c>
      <c r="J52" s="110" t="str">
        <f>VLOOKUP($B52,'[2]Contacts'!$A$2:$R$186,3,0)</f>
        <v>P.O. Box 387</v>
      </c>
      <c r="K52" s="111" t="str">
        <f>VLOOKUP($B52,'[2]Contacts'!$A$2:$R$186,4,0)</f>
        <v>Fort Sumner</v>
      </c>
      <c r="L52" s="111" t="str">
        <f>VLOOKUP($B52,'[2]Contacts'!$A$2:$R$186,5,0)</f>
        <v>NM</v>
      </c>
      <c r="M52" s="112">
        <f>VLOOKUP($B52,'[2]Contacts'!$A$2:$R$186,6,0)</f>
        <v>88119</v>
      </c>
      <c r="N52" s="111" t="str">
        <f>VLOOKUP($B52,'[2]Contacts'!$A$2:$R$186,9,0)</f>
        <v>Mr.</v>
      </c>
      <c r="O52" s="110" t="str">
        <f>VLOOKUP($B52,'[2]Contacts'!$A$2:$R$186,10,0)</f>
        <v>Nolan</v>
      </c>
      <c r="P52" s="110" t="str">
        <f>VLOOKUP($B52,'[2]Contacts'!$A$2:$R$186,11,0)</f>
        <v>Correa</v>
      </c>
      <c r="Q52" s="111" t="str">
        <f>VLOOKUP($B52,'[2]Contacts'!$A$2:$R$186,12,0)</f>
        <v>Superintendent</v>
      </c>
      <c r="R52" s="111" t="str">
        <f>VLOOKUP($B52,'[2]Contacts'!$A$2:$R$186,15,0)</f>
        <v>Ms.</v>
      </c>
      <c r="S52" s="110" t="str">
        <f>VLOOKUP($B52,'[2]Contacts'!$A$2:$R$186,16,0)</f>
        <v>Betty</v>
      </c>
      <c r="T52" s="110" t="str">
        <f>VLOOKUP($B52,'[2]Contacts'!$A$2:$R$186,17,0)</f>
        <v>Mitchell</v>
      </c>
      <c r="U52" s="110" t="str">
        <f>VLOOKUP($B52,'[2]Contacts'!$A$2:$R$186,18,0)</f>
        <v>Business Manager</v>
      </c>
      <c r="V52" s="113" t="s">
        <v>615</v>
      </c>
      <c r="W52" s="113" t="s">
        <v>616</v>
      </c>
    </row>
    <row r="53" spans="1:23" ht="12.75">
      <c r="A53" s="133">
        <v>48</v>
      </c>
      <c r="B53" s="94" t="s">
        <v>97</v>
      </c>
      <c r="C53" s="106" t="s">
        <v>363</v>
      </c>
      <c r="D53" s="116">
        <v>1348052.68</v>
      </c>
      <c r="E53" s="107">
        <v>8867626</v>
      </c>
      <c r="F53" s="107">
        <v>10215678.68</v>
      </c>
      <c r="G53" s="108">
        <v>8061006</v>
      </c>
      <c r="H53" s="109">
        <f t="shared" si="0"/>
        <v>2154672.6799999997</v>
      </c>
      <c r="I53" s="147">
        <f t="shared" si="1"/>
        <v>0</v>
      </c>
      <c r="J53" s="110" t="str">
        <f>VLOOKUP($B53,'[2]Contacts'!$A$2:$R$186,3,0)</f>
        <v>P.O. Drawer 70</v>
      </c>
      <c r="K53" s="111" t="str">
        <f>VLOOKUP($B53,'[2]Contacts'!$A$2:$R$186,4,0)</f>
        <v>Anthony</v>
      </c>
      <c r="L53" s="111" t="str">
        <f>VLOOKUP($B53,'[2]Contacts'!$A$2:$R$186,5,0)</f>
        <v>NM</v>
      </c>
      <c r="M53" s="112">
        <f>VLOOKUP($B53,'[2]Contacts'!$A$2:$R$186,6,0)</f>
        <v>88021</v>
      </c>
      <c r="N53" s="111" t="str">
        <f>VLOOKUP($B53,'[2]Contacts'!$A$2:$R$186,9,0)</f>
        <v>Mr.</v>
      </c>
      <c r="O53" s="110" t="str">
        <f>VLOOKUP($B53,'[2]Contacts'!$A$2:$R$186,10,0)</f>
        <v>Efren</v>
      </c>
      <c r="P53" s="110" t="str">
        <f>VLOOKUP($B53,'[2]Contacts'!$A$2:$R$186,11,0)</f>
        <v>Yturralde</v>
      </c>
      <c r="Q53" s="111" t="str">
        <f>VLOOKUP($B53,'[2]Contacts'!$A$2:$R$186,12,0)</f>
        <v>Superintendent</v>
      </c>
      <c r="R53" s="111" t="str">
        <f>VLOOKUP($B53,'[2]Contacts'!$A$2:$R$186,15,0)</f>
        <v>Mr.</v>
      </c>
      <c r="S53" s="110" t="str">
        <f>VLOOKUP($B53,'[2]Contacts'!$A$2:$R$186,16,0)</f>
        <v>Steven</v>
      </c>
      <c r="T53" s="110" t="str">
        <f>VLOOKUP($B53,'[2]Contacts'!$A$2:$R$186,17,0)</f>
        <v>Suggs</v>
      </c>
      <c r="U53" s="110" t="str">
        <f>VLOOKUP($B53,'[2]Contacts'!$A$2:$R$186,18,0)</f>
        <v>Chief Financial Officer</v>
      </c>
      <c r="V53" s="113" t="s">
        <v>617</v>
      </c>
      <c r="W53" s="113" t="s">
        <v>618</v>
      </c>
    </row>
    <row r="54" spans="1:23" ht="12.75">
      <c r="A54" s="133">
        <v>49</v>
      </c>
      <c r="B54" s="94" t="s">
        <v>99</v>
      </c>
      <c r="C54" s="106" t="s">
        <v>364</v>
      </c>
      <c r="D54" s="116">
        <v>886505.17</v>
      </c>
      <c r="E54" s="107">
        <v>7031548</v>
      </c>
      <c r="F54" s="107">
        <v>7918053.17</v>
      </c>
      <c r="G54" s="108">
        <v>6599642</v>
      </c>
      <c r="H54" s="109">
        <f t="shared" si="0"/>
        <v>1318411.17</v>
      </c>
      <c r="I54" s="147">
        <f t="shared" si="1"/>
        <v>0</v>
      </c>
      <c r="J54" s="110" t="str">
        <f>VLOOKUP($B54,'[2]Contacts'!$A$2:$R$186,3,0)</f>
        <v>P.O. Box 1318</v>
      </c>
      <c r="K54" s="111" t="str">
        <f>VLOOKUP($B54,'[2]Contacts'!$A$2:$R$186,4,0)</f>
        <v>Gallup</v>
      </c>
      <c r="L54" s="111" t="str">
        <f>VLOOKUP($B54,'[2]Contacts'!$A$2:$R$186,5,0)</f>
        <v>NM</v>
      </c>
      <c r="M54" s="112">
        <f>VLOOKUP($B54,'[2]Contacts'!$A$2:$R$186,6,0)</f>
        <v>87305</v>
      </c>
      <c r="N54" s="111" t="str">
        <f>VLOOKUP($B54,'[2]Contacts'!$A$2:$R$186,9,0)</f>
        <v>Mr.</v>
      </c>
      <c r="O54" s="110" t="str">
        <f>VLOOKUP($B54,'[2]Contacts'!$A$2:$R$186,10,0)</f>
        <v>Frank</v>
      </c>
      <c r="P54" s="110" t="str">
        <f>VLOOKUP($B54,'[2]Contacts'!$A$2:$R$186,11,0)</f>
        <v>Chiapetti</v>
      </c>
      <c r="Q54" s="111" t="str">
        <f>VLOOKUP($B54,'[2]Contacts'!$A$2:$R$186,12,0)</f>
        <v>Superintendent</v>
      </c>
      <c r="R54" s="111" t="str">
        <f>VLOOKUP($B54,'[2]Contacts'!$A$2:$R$186,15,0)</f>
        <v>Ms.</v>
      </c>
      <c r="S54" s="110" t="str">
        <f>VLOOKUP($B54,'[2]Contacts'!$A$2:$R$186,16,0)</f>
        <v>Kim    </v>
      </c>
      <c r="T54" s="110" t="str">
        <f>VLOOKUP($B54,'[2]Contacts'!$A$2:$R$186,17,0)</f>
        <v>Brown</v>
      </c>
      <c r="U54" s="110" t="str">
        <f>VLOOKUP($B54,'[2]Contacts'!$A$2:$R$186,18,0)</f>
        <v>Business Manager</v>
      </c>
      <c r="V54" s="113" t="s">
        <v>619</v>
      </c>
      <c r="W54" s="113" t="s">
        <v>620</v>
      </c>
    </row>
    <row r="55" spans="1:23" ht="12.75">
      <c r="A55" s="133">
        <v>50</v>
      </c>
      <c r="B55" s="93" t="s">
        <v>101</v>
      </c>
      <c r="C55" s="106" t="s">
        <v>621</v>
      </c>
      <c r="D55" s="116">
        <v>0.4</v>
      </c>
      <c r="E55" s="107">
        <v>50544</v>
      </c>
      <c r="F55" s="107">
        <v>50544.4</v>
      </c>
      <c r="G55" s="108">
        <v>49709</v>
      </c>
      <c r="H55" s="109">
        <f t="shared" si="0"/>
        <v>835.4000000000015</v>
      </c>
      <c r="I55" s="147">
        <f t="shared" si="1"/>
        <v>0</v>
      </c>
      <c r="J55" s="110" t="e">
        <f>VLOOKUP($B55,'[2]Contacts'!$A$2:$R$186,3,0)</f>
        <v>#N/A</v>
      </c>
      <c r="K55" s="111" t="e">
        <f>VLOOKUP($B55,'[2]Contacts'!$A$2:$R$186,4,0)</f>
        <v>#N/A</v>
      </c>
      <c r="L55" s="111" t="e">
        <f>VLOOKUP($B55,'[2]Contacts'!$A$2:$R$186,5,0)</f>
        <v>#N/A</v>
      </c>
      <c r="M55" s="112" t="e">
        <f>VLOOKUP($B55,'[2]Contacts'!$A$2:$R$186,6,0)</f>
        <v>#N/A</v>
      </c>
      <c r="N55" s="111" t="e">
        <f>VLOOKUP($B55,'[2]Contacts'!$A$2:$R$186,9,0)</f>
        <v>#N/A</v>
      </c>
      <c r="O55" s="110" t="e">
        <f>VLOOKUP($B55,'[2]Contacts'!$A$2:$R$186,10,0)</f>
        <v>#N/A</v>
      </c>
      <c r="P55" s="110" t="e">
        <f>VLOOKUP($B55,'[2]Contacts'!$A$2:$R$186,11,0)</f>
        <v>#N/A</v>
      </c>
      <c r="Q55" s="111" t="e">
        <f>VLOOKUP($B55,'[2]Contacts'!$A$2:$R$186,12,0)</f>
        <v>#N/A</v>
      </c>
      <c r="R55" s="111" t="e">
        <f>VLOOKUP($B55,'[2]Contacts'!$A$2:$R$186,15,0)</f>
        <v>#N/A</v>
      </c>
      <c r="S55" s="110" t="e">
        <f>VLOOKUP($B55,'[2]Contacts'!$A$2:$R$186,16,0)</f>
        <v>#N/A</v>
      </c>
      <c r="T55" s="110" t="e">
        <f>VLOOKUP($B55,'[2]Contacts'!$A$2:$R$186,17,0)</f>
        <v>#N/A</v>
      </c>
      <c r="U55" s="110" t="e">
        <f>VLOOKUP($B55,'[2]Contacts'!$A$2:$R$186,18,0)</f>
        <v>#N/A</v>
      </c>
      <c r="V55" s="113" t="s">
        <v>622</v>
      </c>
      <c r="W55" s="113" t="s">
        <v>558</v>
      </c>
    </row>
    <row r="56" spans="1:23" ht="12.75">
      <c r="A56" s="133">
        <v>51</v>
      </c>
      <c r="B56" s="94" t="s">
        <v>103</v>
      </c>
      <c r="C56" s="106" t="s">
        <v>366</v>
      </c>
      <c r="D56" s="116">
        <v>11389.07</v>
      </c>
      <c r="E56" s="107">
        <v>18320</v>
      </c>
      <c r="F56" s="107">
        <v>29709.07</v>
      </c>
      <c r="G56" s="108">
        <v>18329</v>
      </c>
      <c r="H56" s="109">
        <f t="shared" si="0"/>
        <v>11380.07</v>
      </c>
      <c r="I56" s="147">
        <f t="shared" si="1"/>
        <v>0</v>
      </c>
      <c r="J56" s="110" t="str">
        <f>VLOOKUP($B56,'[2]Contacts'!$A$2:$R$186,3,0)</f>
        <v>P.O. Box 71</v>
      </c>
      <c r="K56" s="111" t="str">
        <f>VLOOKUP($B56,'[2]Contacts'!$A$2:$R$186,4,0)</f>
        <v>Grady</v>
      </c>
      <c r="L56" s="111" t="str">
        <f>VLOOKUP($B56,'[2]Contacts'!$A$2:$R$186,5,0)</f>
        <v>NM</v>
      </c>
      <c r="M56" s="112">
        <f>VLOOKUP($B56,'[2]Contacts'!$A$2:$R$186,6,0)</f>
        <v>88120</v>
      </c>
      <c r="N56" s="111" t="str">
        <f>VLOOKUP($B56,'[2]Contacts'!$A$2:$R$186,9,0)</f>
        <v>Mr.</v>
      </c>
      <c r="O56" s="110" t="str">
        <f>VLOOKUP($B56,'[2]Contacts'!$A$2:$R$186,10,0)</f>
        <v>Ted</v>
      </c>
      <c r="P56" s="110" t="str">
        <f>VLOOKUP($B56,'[2]Contacts'!$A$2:$R$186,11,0)</f>
        <v>Trice</v>
      </c>
      <c r="Q56" s="111" t="str">
        <f>VLOOKUP($B56,'[2]Contacts'!$A$2:$R$186,12,0)</f>
        <v>Superintendent</v>
      </c>
      <c r="R56" s="111" t="str">
        <f>VLOOKUP($B56,'[2]Contacts'!$A$2:$R$186,15,0)</f>
        <v>Ms.</v>
      </c>
      <c r="S56" s="110" t="str">
        <f>VLOOKUP($B56,'[2]Contacts'!$A$2:$R$186,16,0)</f>
        <v>Karla</v>
      </c>
      <c r="T56" s="110" t="str">
        <f>VLOOKUP($B56,'[2]Contacts'!$A$2:$R$186,17,0)</f>
        <v>Malone</v>
      </c>
      <c r="U56" s="110" t="str">
        <f>VLOOKUP($B56,'[2]Contacts'!$A$2:$R$186,18,0)</f>
        <v>Business Manager</v>
      </c>
      <c r="V56" s="113" t="s">
        <v>623</v>
      </c>
      <c r="W56" s="113" t="s">
        <v>624</v>
      </c>
    </row>
    <row r="57" spans="1:23" ht="12.75">
      <c r="A57" s="133">
        <v>52</v>
      </c>
      <c r="B57" s="94" t="s">
        <v>105</v>
      </c>
      <c r="C57" s="106" t="s">
        <v>625</v>
      </c>
      <c r="D57" s="116">
        <v>122075.95</v>
      </c>
      <c r="E57" s="107">
        <v>1898942</v>
      </c>
      <c r="F57" s="107">
        <v>2021017.95</v>
      </c>
      <c r="G57" s="108">
        <v>1726210</v>
      </c>
      <c r="H57" s="109">
        <f t="shared" si="0"/>
        <v>294807.94999999995</v>
      </c>
      <c r="I57" s="147">
        <f t="shared" si="1"/>
        <v>0</v>
      </c>
      <c r="J57" s="110" t="str">
        <f>VLOOKUP($B57,'[2]Contacts'!$A$2:$R$186,3,0)</f>
        <v>P.O. Box 8</v>
      </c>
      <c r="K57" s="111" t="str">
        <f>VLOOKUP($B57,'[2]Contacts'!$A$2:$R$186,4,0)</f>
        <v>Grants</v>
      </c>
      <c r="L57" s="111" t="str">
        <f>VLOOKUP($B57,'[2]Contacts'!$A$2:$R$186,5,0)</f>
        <v>NM</v>
      </c>
      <c r="M57" s="112">
        <f>VLOOKUP($B57,'[2]Contacts'!$A$2:$R$186,6,0)</f>
        <v>87020</v>
      </c>
      <c r="N57" s="111" t="str">
        <f>VLOOKUP($B57,'[2]Contacts'!$A$2:$R$186,9,0)</f>
        <v>Dr.</v>
      </c>
      <c r="O57" s="110" t="str">
        <f>VLOOKUP($B57,'[2]Contacts'!$A$2:$R$186,10,0)</f>
        <v>Marc</v>
      </c>
      <c r="P57" s="110" t="str">
        <f>VLOOKUP($B57,'[2]Contacts'!$A$2:$R$186,11,0)</f>
        <v>Space</v>
      </c>
      <c r="Q57" s="111" t="str">
        <f>VLOOKUP($B57,'[2]Contacts'!$A$2:$R$186,12,0)</f>
        <v>Superintendent</v>
      </c>
      <c r="R57" s="111" t="str">
        <f>VLOOKUP($B57,'[2]Contacts'!$A$2:$R$186,15,0)</f>
        <v>Ms.</v>
      </c>
      <c r="S57" s="110" t="str">
        <f>VLOOKUP($B57,'[2]Contacts'!$A$2:$R$186,16,0)</f>
        <v>Ann Marie</v>
      </c>
      <c r="T57" s="110" t="str">
        <f>VLOOKUP($B57,'[2]Contacts'!$A$2:$R$186,17,0)</f>
        <v>Gallegos</v>
      </c>
      <c r="U57" s="110" t="str">
        <f>VLOOKUP($B57,'[2]Contacts'!$A$2:$R$186,18,0)</f>
        <v>Finance Director</v>
      </c>
      <c r="V57" s="113" t="s">
        <v>626</v>
      </c>
      <c r="W57" s="113" t="s">
        <v>627</v>
      </c>
    </row>
    <row r="58" spans="1:23" ht="12.75">
      <c r="A58" s="133">
        <v>53</v>
      </c>
      <c r="B58" s="94" t="s">
        <v>107</v>
      </c>
      <c r="C58" s="106" t="s">
        <v>368</v>
      </c>
      <c r="D58" s="116">
        <v>39577.42</v>
      </c>
      <c r="E58" s="107">
        <v>201197</v>
      </c>
      <c r="F58" s="107">
        <v>240774.42</v>
      </c>
      <c r="G58" s="108">
        <v>202041</v>
      </c>
      <c r="H58" s="109">
        <f t="shared" si="0"/>
        <v>38733.42000000001</v>
      </c>
      <c r="I58" s="147">
        <f t="shared" si="1"/>
        <v>0</v>
      </c>
      <c r="J58" s="110" t="str">
        <f>VLOOKUP($B58,'[2]Contacts'!$A$2:$R$186,3,0)</f>
        <v>P.O. Drawer B</v>
      </c>
      <c r="K58" s="111" t="str">
        <f>VLOOKUP($B58,'[2]Contacts'!$A$2:$R$186,4,0)</f>
        <v>Hagerman</v>
      </c>
      <c r="L58" s="111" t="str">
        <f>VLOOKUP($B58,'[2]Contacts'!$A$2:$R$186,5,0)</f>
        <v>NM</v>
      </c>
      <c r="M58" s="112">
        <f>VLOOKUP($B58,'[2]Contacts'!$A$2:$R$186,6,0)</f>
        <v>88232</v>
      </c>
      <c r="N58" s="111" t="str">
        <f>VLOOKUP($B58,'[2]Contacts'!$A$2:$R$186,9,0)</f>
        <v>Mr.</v>
      </c>
      <c r="O58" s="110" t="str">
        <f>VLOOKUP($B58,'[2]Contacts'!$A$2:$R$186,10,0)</f>
        <v>Ricky</v>
      </c>
      <c r="P58" s="110" t="str">
        <f>VLOOKUP($B58,'[2]Contacts'!$A$2:$R$186,11,0)</f>
        <v>Williams</v>
      </c>
      <c r="Q58" s="111" t="str">
        <f>VLOOKUP($B58,'[2]Contacts'!$A$2:$R$186,12,0)</f>
        <v>Superintendent</v>
      </c>
      <c r="R58" s="111" t="str">
        <f>VLOOKUP($B58,'[2]Contacts'!$A$2:$R$186,15,0)</f>
        <v>Ms.</v>
      </c>
      <c r="S58" s="110" t="str">
        <f>VLOOKUP($B58,'[2]Contacts'!$A$2:$R$186,16,0)</f>
        <v>Cherryl</v>
      </c>
      <c r="T58" s="110" t="str">
        <f>VLOOKUP($B58,'[2]Contacts'!$A$2:$R$186,17,0)</f>
        <v>Andrews</v>
      </c>
      <c r="U58" s="110" t="str">
        <f>VLOOKUP($B58,'[2]Contacts'!$A$2:$R$186,18,0)</f>
        <v>Business Manager</v>
      </c>
      <c r="V58" s="113" t="s">
        <v>628</v>
      </c>
      <c r="W58" s="113" t="s">
        <v>629</v>
      </c>
    </row>
    <row r="59" spans="1:23" ht="12.75">
      <c r="A59" s="133">
        <v>54</v>
      </c>
      <c r="B59" s="94" t="s">
        <v>109</v>
      </c>
      <c r="C59" s="106" t="s">
        <v>369</v>
      </c>
      <c r="D59" s="116">
        <v>66511.23</v>
      </c>
      <c r="E59" s="107">
        <v>1108866</v>
      </c>
      <c r="F59" s="107">
        <v>1175377.23</v>
      </c>
      <c r="G59" s="108">
        <v>1008002</v>
      </c>
      <c r="H59" s="109">
        <f t="shared" si="0"/>
        <v>167375.22999999998</v>
      </c>
      <c r="I59" s="147">
        <f t="shared" si="1"/>
        <v>0</v>
      </c>
      <c r="J59" s="110" t="str">
        <f>VLOOKUP($B59,'[2]Contacts'!$A$2:$R$186,3,0)</f>
        <v>P.O. Box 790</v>
      </c>
      <c r="K59" s="111" t="str">
        <f>VLOOKUP($B59,'[2]Contacts'!$A$2:$R$186,4,0)</f>
        <v>Hatch</v>
      </c>
      <c r="L59" s="111" t="str">
        <f>VLOOKUP($B59,'[2]Contacts'!$A$2:$R$186,5,0)</f>
        <v>NM</v>
      </c>
      <c r="M59" s="112">
        <f>VLOOKUP($B59,'[2]Contacts'!$A$2:$R$186,6,0)</f>
        <v>87937</v>
      </c>
      <c r="N59" s="111" t="str">
        <f>VLOOKUP($B59,'[2]Contacts'!$A$2:$R$186,9,0)</f>
        <v>Ms.</v>
      </c>
      <c r="O59" s="110" t="str">
        <f>VLOOKUP($B59,'[2]Contacts'!$A$2:$R$186,10,0)</f>
        <v>Linda</v>
      </c>
      <c r="P59" s="110" t="str">
        <f>VLOOKUP($B59,'[2]Contacts'!$A$2:$R$186,11,0)</f>
        <v>Hale</v>
      </c>
      <c r="Q59" s="111" t="str">
        <f>VLOOKUP($B59,'[2]Contacts'!$A$2:$R$186,12,0)</f>
        <v>Superintendent</v>
      </c>
      <c r="R59" s="111" t="str">
        <f>VLOOKUP($B59,'[2]Contacts'!$A$2:$R$186,15,0)</f>
        <v>Ms.</v>
      </c>
      <c r="S59" s="110" t="str">
        <f>VLOOKUP($B59,'[2]Contacts'!$A$2:$R$186,16,0)</f>
        <v>Julie </v>
      </c>
      <c r="T59" s="110" t="str">
        <f>VLOOKUP($B59,'[2]Contacts'!$A$2:$R$186,17,0)</f>
        <v>Crespy</v>
      </c>
      <c r="U59" s="110" t="str">
        <f>VLOOKUP($B59,'[2]Contacts'!$A$2:$R$186,18,0)</f>
        <v>Business Manager</v>
      </c>
      <c r="V59" s="113" t="s">
        <v>630</v>
      </c>
      <c r="W59" s="113" t="s">
        <v>631</v>
      </c>
    </row>
    <row r="60" spans="1:23" ht="12.75">
      <c r="A60" s="133">
        <v>55</v>
      </c>
      <c r="B60" s="94" t="s">
        <v>111</v>
      </c>
      <c r="C60" s="106" t="s">
        <v>370</v>
      </c>
      <c r="D60" s="116">
        <v>467497.79</v>
      </c>
      <c r="E60" s="107">
        <v>1831191</v>
      </c>
      <c r="F60" s="107">
        <v>2298688.79</v>
      </c>
      <c r="G60" s="108">
        <v>1728715</v>
      </c>
      <c r="H60" s="109">
        <f t="shared" si="0"/>
        <v>569973.79</v>
      </c>
      <c r="I60" s="147">
        <f t="shared" si="1"/>
        <v>0</v>
      </c>
      <c r="J60" s="110" t="str">
        <f>VLOOKUP($B60,'[2]Contacts'!$A$2:$R$186,3,0)</f>
        <v>P.O. Box 1030</v>
      </c>
      <c r="K60" s="111" t="str">
        <f>VLOOKUP($B60,'[2]Contacts'!$A$2:$R$186,4,0)</f>
        <v>Hobbs</v>
      </c>
      <c r="L60" s="111" t="str">
        <f>VLOOKUP($B60,'[2]Contacts'!$A$2:$R$186,5,0)</f>
        <v>NM</v>
      </c>
      <c r="M60" s="112">
        <f>VLOOKUP($B60,'[2]Contacts'!$A$2:$R$186,6,0)</f>
        <v>88241</v>
      </c>
      <c r="N60" s="111" t="str">
        <f>VLOOKUP($B60,'[2]Contacts'!$A$2:$R$186,9,0)</f>
        <v>Mr.</v>
      </c>
      <c r="O60" s="110" t="str">
        <f>VLOOKUP($B60,'[2]Contacts'!$A$2:$R$186,10,0)</f>
        <v>T. J.</v>
      </c>
      <c r="P60" s="110" t="str">
        <f>VLOOKUP($B60,'[2]Contacts'!$A$2:$R$186,11,0)</f>
        <v>Parks</v>
      </c>
      <c r="Q60" s="111" t="str">
        <f>VLOOKUP($B60,'[2]Contacts'!$A$2:$R$186,12,0)</f>
        <v>Superintendent</v>
      </c>
      <c r="R60" s="111" t="str">
        <f>VLOOKUP($B60,'[2]Contacts'!$A$2:$R$186,15,0)</f>
        <v>Ms.</v>
      </c>
      <c r="S60" s="110" t="str">
        <f>VLOOKUP($B60,'[2]Contacts'!$A$2:$R$186,16,0)</f>
        <v>Kerri</v>
      </c>
      <c r="T60" s="110" t="str">
        <f>VLOOKUP($B60,'[2]Contacts'!$A$2:$R$186,17,0)</f>
        <v>Gray</v>
      </c>
      <c r="U60" s="110" t="str">
        <f>VLOOKUP($B60,'[2]Contacts'!$A$2:$R$186,18,0)</f>
        <v>Finance Director/Business Manager</v>
      </c>
      <c r="V60" s="113" t="s">
        <v>632</v>
      </c>
      <c r="W60" s="113" t="s">
        <v>633</v>
      </c>
    </row>
    <row r="61" spans="1:23" ht="12.75">
      <c r="A61" s="133">
        <v>56</v>
      </c>
      <c r="B61" s="201" t="s">
        <v>113</v>
      </c>
      <c r="C61" s="196" t="s">
        <v>371</v>
      </c>
      <c r="D61" s="197">
        <v>13886.89</v>
      </c>
      <c r="E61" s="198">
        <v>80885</v>
      </c>
      <c r="F61" s="198">
        <f>GrantExpenditureStatewideSummar!I57</f>
        <v>94771.89</v>
      </c>
      <c r="G61" s="199">
        <v>77162</v>
      </c>
      <c r="H61" s="200">
        <f t="shared" si="0"/>
        <v>17609.89</v>
      </c>
      <c r="I61" s="147">
        <f t="shared" si="1"/>
        <v>0</v>
      </c>
      <c r="J61" s="110" t="str">
        <f>VLOOKUP($B61,'[2]Contacts'!$A$2:$R$186,3,0)</f>
        <v>P.O. Box 55</v>
      </c>
      <c r="K61" s="111" t="str">
        <f>VLOOKUP($B61,'[2]Contacts'!$A$2:$R$186,4,0)</f>
        <v>Hondo</v>
      </c>
      <c r="L61" s="111" t="str">
        <f>VLOOKUP($B61,'[2]Contacts'!$A$2:$R$186,5,0)</f>
        <v>NM</v>
      </c>
      <c r="M61" s="112">
        <f>VLOOKUP($B61,'[2]Contacts'!$A$2:$R$186,6,0)</f>
        <v>88336</v>
      </c>
      <c r="N61" s="111" t="str">
        <f>VLOOKUP($B61,'[2]Contacts'!$A$2:$R$186,9,0)</f>
        <v>Ms.</v>
      </c>
      <c r="O61" s="110" t="str">
        <f>VLOOKUP($B61,'[2]Contacts'!$A$2:$R$186,10,0)</f>
        <v>Andrea</v>
      </c>
      <c r="P61" s="110" t="str">
        <f>VLOOKUP($B61,'[2]Contacts'!$A$2:$R$186,11,0)</f>
        <v>Nieto</v>
      </c>
      <c r="Q61" s="111" t="str">
        <f>VLOOKUP($B61,'[2]Contacts'!$A$2:$R$186,12,0)</f>
        <v>Superintendent</v>
      </c>
      <c r="R61" s="111" t="str">
        <f>VLOOKUP($B61,'[2]Contacts'!$A$2:$R$186,15,0)</f>
        <v>Ms.</v>
      </c>
      <c r="S61" s="110" t="str">
        <f>VLOOKUP($B61,'[2]Contacts'!$A$2:$R$186,16,0)</f>
        <v>Mary</v>
      </c>
      <c r="T61" s="110" t="str">
        <f>VLOOKUP($B61,'[2]Contacts'!$A$2:$R$186,17,0)</f>
        <v>Prudencio</v>
      </c>
      <c r="U61" s="110" t="str">
        <f>VLOOKUP($B61,'[2]Contacts'!$A$2:$R$186,18,0)</f>
        <v>Business Manager</v>
      </c>
      <c r="V61" s="113" t="s">
        <v>634</v>
      </c>
      <c r="W61" s="113" t="s">
        <v>635</v>
      </c>
    </row>
    <row r="62" spans="1:23" ht="12.75">
      <c r="A62" s="133">
        <v>57</v>
      </c>
      <c r="B62" s="93" t="s">
        <v>115</v>
      </c>
      <c r="C62" s="106" t="s">
        <v>372</v>
      </c>
      <c r="D62" s="116">
        <v>30000</v>
      </c>
      <c r="E62" s="107">
        <v>175181</v>
      </c>
      <c r="F62" s="107">
        <v>205181</v>
      </c>
      <c r="G62" s="108">
        <v>160183</v>
      </c>
      <c r="H62" s="109">
        <f t="shared" si="0"/>
        <v>44998</v>
      </c>
      <c r="I62" s="147">
        <f t="shared" si="1"/>
        <v>0</v>
      </c>
      <c r="J62" s="110" t="e">
        <f>VLOOKUP($B62,'[2]Contacts'!$A$2:$R$186,3,0)</f>
        <v>#N/A</v>
      </c>
      <c r="K62" s="111" t="e">
        <f>VLOOKUP($B62,'[2]Contacts'!$A$2:$R$186,4,0)</f>
        <v>#N/A</v>
      </c>
      <c r="L62" s="111" t="e">
        <f>VLOOKUP($B62,'[2]Contacts'!$A$2:$R$186,5,0)</f>
        <v>#N/A</v>
      </c>
      <c r="M62" s="112" t="e">
        <f>VLOOKUP($B62,'[2]Contacts'!$A$2:$R$186,6,0)</f>
        <v>#N/A</v>
      </c>
      <c r="N62" s="111" t="e">
        <f>VLOOKUP($B62,'[2]Contacts'!$A$2:$R$186,9,0)</f>
        <v>#N/A</v>
      </c>
      <c r="O62" s="110" t="e">
        <f>VLOOKUP($B62,'[2]Contacts'!$A$2:$R$186,10,0)</f>
        <v>#N/A</v>
      </c>
      <c r="P62" s="110" t="e">
        <f>VLOOKUP($B62,'[2]Contacts'!$A$2:$R$186,11,0)</f>
        <v>#N/A</v>
      </c>
      <c r="Q62" s="111" t="e">
        <f>VLOOKUP($B62,'[2]Contacts'!$A$2:$R$186,12,0)</f>
        <v>#N/A</v>
      </c>
      <c r="R62" s="111" t="e">
        <f>VLOOKUP($B62,'[2]Contacts'!$A$2:$R$186,15,0)</f>
        <v>#N/A</v>
      </c>
      <c r="S62" s="110" t="e">
        <f>VLOOKUP($B62,'[2]Contacts'!$A$2:$R$186,16,0)</f>
        <v>#N/A</v>
      </c>
      <c r="T62" s="110" t="e">
        <f>VLOOKUP($B62,'[2]Contacts'!$A$2:$R$186,17,0)</f>
        <v>#N/A</v>
      </c>
      <c r="U62" s="110" t="e">
        <f>VLOOKUP($B62,'[2]Contacts'!$A$2:$R$186,18,0)</f>
        <v>#N/A</v>
      </c>
      <c r="V62" s="113" t="s">
        <v>636</v>
      </c>
      <c r="W62" s="113" t="s">
        <v>637</v>
      </c>
    </row>
    <row r="63" spans="1:23" ht="12.75">
      <c r="A63" s="133">
        <v>58</v>
      </c>
      <c r="B63" s="94" t="s">
        <v>117</v>
      </c>
      <c r="C63" s="106" t="s">
        <v>638</v>
      </c>
      <c r="D63" s="116">
        <v>0</v>
      </c>
      <c r="E63" s="107">
        <v>1298</v>
      </c>
      <c r="F63" s="107">
        <v>1298</v>
      </c>
      <c r="G63" s="108">
        <v>1341</v>
      </c>
      <c r="H63" s="109">
        <f t="shared" si="0"/>
        <v>-43</v>
      </c>
      <c r="I63" s="147">
        <f t="shared" si="1"/>
        <v>0</v>
      </c>
      <c r="J63" s="110" t="str">
        <f>VLOOKUP($B63,'[2]Contacts'!$A$2:$R$186,3,0)</f>
        <v>P.O. Box 673</v>
      </c>
      <c r="K63" s="111" t="str">
        <f>VLOOKUP($B63,'[2]Contacts'!$A$2:$R$186,4,0)</f>
        <v>House</v>
      </c>
      <c r="L63" s="111" t="str">
        <f>VLOOKUP($B63,'[2]Contacts'!$A$2:$R$186,5,0)</f>
        <v>NM</v>
      </c>
      <c r="M63" s="112">
        <f>VLOOKUP($B63,'[2]Contacts'!$A$2:$R$186,6,0)</f>
        <v>88121</v>
      </c>
      <c r="N63" s="111" t="str">
        <f>VLOOKUP($B63,'[2]Contacts'!$A$2:$R$186,9,0)</f>
        <v>Mr.</v>
      </c>
      <c r="O63" s="110" t="str">
        <f>VLOOKUP($B63,'[2]Contacts'!$A$2:$R$186,10,0)</f>
        <v>Lecil</v>
      </c>
      <c r="P63" s="110" t="str">
        <f>VLOOKUP($B63,'[2]Contacts'!$A$2:$R$186,11,0)</f>
        <v>Richards</v>
      </c>
      <c r="Q63" s="111" t="str">
        <f>VLOOKUP($B63,'[2]Contacts'!$A$2:$R$186,12,0)</f>
        <v>Superintendent</v>
      </c>
      <c r="R63" s="111" t="str">
        <f>VLOOKUP($B63,'[2]Contacts'!$A$2:$R$186,15,0)</f>
        <v>Ms.</v>
      </c>
      <c r="S63" s="110" t="str">
        <f>VLOOKUP($B63,'[2]Contacts'!$A$2:$R$186,16,0)</f>
        <v>Marsha</v>
      </c>
      <c r="T63" s="110" t="str">
        <f>VLOOKUP($B63,'[2]Contacts'!$A$2:$R$186,17,0)</f>
        <v>Stowe</v>
      </c>
      <c r="U63" s="110" t="str">
        <f>VLOOKUP($B63,'[2]Contacts'!$A$2:$R$186,18,0)</f>
        <v>Business Manager</v>
      </c>
      <c r="V63" s="113" t="s">
        <v>639</v>
      </c>
      <c r="W63" s="113" t="s">
        <v>640</v>
      </c>
    </row>
    <row r="64" spans="1:23" ht="12.75">
      <c r="A64" s="133">
        <v>59</v>
      </c>
      <c r="B64" s="93" t="s">
        <v>119</v>
      </c>
      <c r="C64" s="106" t="s">
        <v>641</v>
      </c>
      <c r="D64" s="116">
        <v>4654.97</v>
      </c>
      <c r="E64" s="107">
        <v>31389</v>
      </c>
      <c r="F64" s="107">
        <v>36043.97</v>
      </c>
      <c r="G64" s="108">
        <v>28535</v>
      </c>
      <c r="H64" s="109">
        <f t="shared" si="0"/>
        <v>7508.970000000001</v>
      </c>
      <c r="I64" s="147">
        <f t="shared" si="1"/>
        <v>0</v>
      </c>
      <c r="J64" s="110" t="e">
        <f>VLOOKUP($B64,'[2]Contacts'!$A$2:$R$186,3,0)</f>
        <v>#N/A</v>
      </c>
      <c r="K64" s="111" t="e">
        <f>VLOOKUP($B64,'[2]Contacts'!$A$2:$R$186,4,0)</f>
        <v>#N/A</v>
      </c>
      <c r="L64" s="111" t="e">
        <f>VLOOKUP($B64,'[2]Contacts'!$A$2:$R$186,5,0)</f>
        <v>#N/A</v>
      </c>
      <c r="M64" s="112" t="e">
        <f>VLOOKUP($B64,'[2]Contacts'!$A$2:$R$186,6,0)</f>
        <v>#N/A</v>
      </c>
      <c r="N64" s="111" t="e">
        <f>VLOOKUP($B64,'[2]Contacts'!$A$2:$R$186,9,0)</f>
        <v>#N/A</v>
      </c>
      <c r="O64" s="110" t="e">
        <f>VLOOKUP($B64,'[2]Contacts'!$A$2:$R$186,10,0)</f>
        <v>#N/A</v>
      </c>
      <c r="P64" s="110" t="e">
        <f>VLOOKUP($B64,'[2]Contacts'!$A$2:$R$186,11,0)</f>
        <v>#N/A</v>
      </c>
      <c r="Q64" s="111" t="e">
        <f>VLOOKUP($B64,'[2]Contacts'!$A$2:$R$186,12,0)</f>
        <v>#N/A</v>
      </c>
      <c r="R64" s="111" t="e">
        <f>VLOOKUP($B64,'[2]Contacts'!$A$2:$R$186,15,0)</f>
        <v>#N/A</v>
      </c>
      <c r="S64" s="110" t="e">
        <f>VLOOKUP($B64,'[2]Contacts'!$A$2:$R$186,16,0)</f>
        <v>#N/A</v>
      </c>
      <c r="T64" s="110" t="e">
        <f>VLOOKUP($B64,'[2]Contacts'!$A$2:$R$186,17,0)</f>
        <v>#N/A</v>
      </c>
      <c r="U64" s="110" t="e">
        <f>VLOOKUP($B64,'[2]Contacts'!$A$2:$R$186,18,0)</f>
        <v>#N/A</v>
      </c>
      <c r="V64" s="113" t="s">
        <v>642</v>
      </c>
      <c r="W64" s="113" t="s">
        <v>643</v>
      </c>
    </row>
    <row r="65" spans="1:23" ht="12.75">
      <c r="A65" s="133">
        <v>60</v>
      </c>
      <c r="B65" s="96">
        <v>535</v>
      </c>
      <c r="C65" s="106" t="s">
        <v>644</v>
      </c>
      <c r="D65" s="116">
        <v>23494</v>
      </c>
      <c r="E65" s="107">
        <v>23057</v>
      </c>
      <c r="F65" s="107">
        <v>46551</v>
      </c>
      <c r="G65" s="108">
        <v>0</v>
      </c>
      <c r="H65" s="109">
        <f t="shared" si="0"/>
        <v>46551</v>
      </c>
      <c r="I65" s="147">
        <f t="shared" si="1"/>
        <v>0</v>
      </c>
      <c r="J65" s="110" t="e">
        <f>VLOOKUP($B65,'[2]Contacts'!$A$2:$R$186,3,0)</f>
        <v>#N/A</v>
      </c>
      <c r="K65" s="111" t="e">
        <f>VLOOKUP($B65,'[2]Contacts'!$A$2:$R$186,4,0)</f>
        <v>#N/A</v>
      </c>
      <c r="L65" s="111" t="e">
        <f>VLOOKUP($B65,'[2]Contacts'!$A$2:$R$186,5,0)</f>
        <v>#N/A</v>
      </c>
      <c r="M65" s="112" t="e">
        <f>VLOOKUP($B65,'[2]Contacts'!$A$2:$R$186,6,0)</f>
        <v>#N/A</v>
      </c>
      <c r="N65" s="111" t="e">
        <f>VLOOKUP($B65,'[2]Contacts'!$A$2:$R$186,9,0)</f>
        <v>#N/A</v>
      </c>
      <c r="O65" s="110" t="e">
        <f>VLOOKUP($B65,'[2]Contacts'!$A$2:$R$186,10,0)</f>
        <v>#N/A</v>
      </c>
      <c r="P65" s="110" t="e">
        <f>VLOOKUP($B65,'[2]Contacts'!$A$2:$R$186,11,0)</f>
        <v>#N/A</v>
      </c>
      <c r="Q65" s="111" t="e">
        <f>VLOOKUP($B65,'[2]Contacts'!$A$2:$R$186,12,0)</f>
        <v>#N/A</v>
      </c>
      <c r="R65" s="111" t="e">
        <f>VLOOKUP($B65,'[2]Contacts'!$A$2:$R$186,15,0)</f>
        <v>#N/A</v>
      </c>
      <c r="S65" s="110" t="e">
        <f>VLOOKUP($B65,'[2]Contacts'!$A$2:$R$186,16,0)</f>
        <v>#N/A</v>
      </c>
      <c r="T65" s="110" t="e">
        <f>VLOOKUP($B65,'[2]Contacts'!$A$2:$R$186,17,0)</f>
        <v>#N/A</v>
      </c>
      <c r="U65" s="110" t="e">
        <f>VLOOKUP($B65,'[2]Contacts'!$A$2:$R$186,18,0)</f>
        <v>#N/A</v>
      </c>
      <c r="V65" s="113" t="s">
        <v>645</v>
      </c>
      <c r="W65" s="113" t="s">
        <v>646</v>
      </c>
    </row>
    <row r="66" spans="1:23" ht="12.75">
      <c r="A66" s="133">
        <v>61</v>
      </c>
      <c r="B66" s="94" t="s">
        <v>123</v>
      </c>
      <c r="C66" s="106" t="s">
        <v>647</v>
      </c>
      <c r="D66" s="116">
        <v>1385.97</v>
      </c>
      <c r="E66" s="107">
        <v>91419</v>
      </c>
      <c r="F66" s="107">
        <v>92804.97</v>
      </c>
      <c r="G66" s="108">
        <v>91461</v>
      </c>
      <c r="H66" s="109">
        <f t="shared" si="0"/>
        <v>1343.9700000000012</v>
      </c>
      <c r="I66" s="147">
        <f t="shared" si="1"/>
        <v>0</v>
      </c>
      <c r="J66" s="110" t="str">
        <f>VLOOKUP($B66,'[2]Contacts'!$A$2:$R$186,3,0)</f>
        <v>P.O. Box 1386</v>
      </c>
      <c r="K66" s="111" t="str">
        <f>VLOOKUP($B66,'[2]Contacts'!$A$2:$R$186,4,0)</f>
        <v>Jal</v>
      </c>
      <c r="L66" s="111" t="str">
        <f>VLOOKUP($B66,'[2]Contacts'!$A$2:$R$186,5,0)</f>
        <v>NM</v>
      </c>
      <c r="M66" s="112">
        <f>VLOOKUP($B66,'[2]Contacts'!$A$2:$R$186,6,0)</f>
        <v>88252</v>
      </c>
      <c r="N66" s="111" t="str">
        <f>VLOOKUP($B66,'[2]Contacts'!$A$2:$R$186,9,0)</f>
        <v>Mr.</v>
      </c>
      <c r="O66" s="110" t="str">
        <f>VLOOKUP($B66,'[2]Contacts'!$A$2:$R$186,10,0)</f>
        <v>Israel</v>
      </c>
      <c r="P66" s="110" t="str">
        <f>VLOOKUP($B66,'[2]Contacts'!$A$2:$R$186,11,0)</f>
        <v>Carrera</v>
      </c>
      <c r="Q66" s="111" t="str">
        <f>VLOOKUP($B66,'[2]Contacts'!$A$2:$R$186,12,0)</f>
        <v>Superintendent</v>
      </c>
      <c r="R66" s="111" t="str">
        <f>VLOOKUP($B66,'[2]Contacts'!$A$2:$R$186,15,0)</f>
        <v>Mr.</v>
      </c>
      <c r="S66" s="110" t="str">
        <f>VLOOKUP($B66,'[2]Contacts'!$A$2:$R$186,16,0)</f>
        <v>Byron</v>
      </c>
      <c r="T66" s="110" t="str">
        <f>VLOOKUP($B66,'[2]Contacts'!$A$2:$R$186,17,0)</f>
        <v>Manning</v>
      </c>
      <c r="U66" s="110" t="str">
        <f>VLOOKUP($B66,'[2]Contacts'!$A$2:$R$186,18,0)</f>
        <v>Business Manager</v>
      </c>
      <c r="V66" s="113" t="s">
        <v>648</v>
      </c>
      <c r="W66" s="113" t="s">
        <v>649</v>
      </c>
    </row>
    <row r="67" spans="1:23" ht="12.75">
      <c r="A67" s="133">
        <v>62</v>
      </c>
      <c r="B67" s="94" t="s">
        <v>125</v>
      </c>
      <c r="C67" s="106" t="s">
        <v>377</v>
      </c>
      <c r="D67" s="116">
        <v>33046.66</v>
      </c>
      <c r="E67" s="107">
        <v>129515</v>
      </c>
      <c r="F67" s="107">
        <v>162561.66</v>
      </c>
      <c r="G67" s="108">
        <v>122754</v>
      </c>
      <c r="H67" s="109">
        <f t="shared" si="0"/>
        <v>39807.66</v>
      </c>
      <c r="I67" s="147">
        <f t="shared" si="1"/>
        <v>0</v>
      </c>
      <c r="J67" s="110" t="str">
        <f>VLOOKUP($B67,'[2]Contacts'!$A$2:$R$186,3,0)</f>
        <v>P.O. Box 230</v>
      </c>
      <c r="K67" s="111" t="str">
        <f>VLOOKUP($B67,'[2]Contacts'!$A$2:$R$186,4,0)</f>
        <v>Gallina</v>
      </c>
      <c r="L67" s="111" t="str">
        <f>VLOOKUP($B67,'[2]Contacts'!$A$2:$R$186,5,0)</f>
        <v>NM</v>
      </c>
      <c r="M67" s="112">
        <f>VLOOKUP($B67,'[2]Contacts'!$A$2:$R$186,6,0)</f>
        <v>87017</v>
      </c>
      <c r="N67" s="111" t="str">
        <f>VLOOKUP($B67,'[2]Contacts'!$A$2:$R$186,9,0)</f>
        <v>Dr.</v>
      </c>
      <c r="O67" s="110" t="str">
        <f>VLOOKUP($B67,'[2]Contacts'!$A$2:$R$186,10,0)</f>
        <v>Manuel</v>
      </c>
      <c r="P67" s="110" t="str">
        <f>VLOOKUP($B67,'[2]Contacts'!$A$2:$R$186,11,0)</f>
        <v>Medrano</v>
      </c>
      <c r="Q67" s="111" t="str">
        <f>VLOOKUP($B67,'[2]Contacts'!$A$2:$R$186,12,0)</f>
        <v>Superintendent</v>
      </c>
      <c r="R67" s="111" t="str">
        <f>VLOOKUP($B67,'[2]Contacts'!$A$2:$R$186,15,0)</f>
        <v>Ms.</v>
      </c>
      <c r="S67" s="110" t="str">
        <f>VLOOKUP($B67,'[2]Contacts'!$A$2:$R$186,16,0)</f>
        <v>Jodie</v>
      </c>
      <c r="T67" s="110" t="str">
        <f>VLOOKUP($B67,'[2]Contacts'!$A$2:$R$186,17,0)</f>
        <v>Maestas</v>
      </c>
      <c r="U67" s="110" t="str">
        <f>VLOOKUP($B67,'[2]Contacts'!$A$2:$R$186,18,0)</f>
        <v>Comptroller</v>
      </c>
      <c r="V67" s="113" t="s">
        <v>650</v>
      </c>
      <c r="W67" s="113" t="s">
        <v>651</v>
      </c>
    </row>
    <row r="68" spans="1:23" ht="12.75">
      <c r="A68" s="133">
        <v>63</v>
      </c>
      <c r="B68" s="94" t="s">
        <v>127</v>
      </c>
      <c r="C68" s="106" t="s">
        <v>378</v>
      </c>
      <c r="D68" s="116">
        <v>45661.55</v>
      </c>
      <c r="E68" s="107">
        <v>126765</v>
      </c>
      <c r="F68" s="107">
        <v>172426.55</v>
      </c>
      <c r="G68" s="108">
        <v>123207</v>
      </c>
      <c r="H68" s="109">
        <f t="shared" si="0"/>
        <v>49219.54999999999</v>
      </c>
      <c r="I68" s="147">
        <f t="shared" si="1"/>
        <v>0</v>
      </c>
      <c r="J68" s="110" t="str">
        <f>VLOOKUP($B68,'[2]Contacts'!$A$2:$R$186,3,0)</f>
        <v>8501 Hwy 4</v>
      </c>
      <c r="K68" s="111" t="str">
        <f>VLOOKUP($B68,'[2]Contacts'!$A$2:$R$186,4,0)</f>
        <v>Jemez Pueblo</v>
      </c>
      <c r="L68" s="111" t="str">
        <f>VLOOKUP($B68,'[2]Contacts'!$A$2:$R$186,5,0)</f>
        <v>NM</v>
      </c>
      <c r="M68" s="112">
        <f>VLOOKUP($B68,'[2]Contacts'!$A$2:$R$186,6,0)</f>
        <v>87024</v>
      </c>
      <c r="N68" s="111" t="str">
        <f>VLOOKUP($B68,'[2]Contacts'!$A$2:$R$186,9,0)</f>
        <v>Mr.</v>
      </c>
      <c r="O68" s="110" t="str">
        <f>VLOOKUP($B68,'[2]Contacts'!$A$2:$R$186,10,0)</f>
        <v>Jerald E.</v>
      </c>
      <c r="P68" s="110" t="str">
        <f>VLOOKUP($B68,'[2]Contacts'!$A$2:$R$186,11,0)</f>
        <v>Snider</v>
      </c>
      <c r="Q68" s="111" t="str">
        <f>VLOOKUP($B68,'[2]Contacts'!$A$2:$R$186,12,0)</f>
        <v>Superintendent</v>
      </c>
      <c r="R68" s="111" t="str">
        <f>VLOOKUP($B68,'[2]Contacts'!$A$2:$R$186,15,0)</f>
        <v>Mr.</v>
      </c>
      <c r="S68" s="110" t="str">
        <f>VLOOKUP($B68,'[2]Contacts'!$A$2:$R$186,16,0)</f>
        <v>Jim</v>
      </c>
      <c r="T68" s="110" t="str">
        <f>VLOOKUP($B68,'[2]Contacts'!$A$2:$R$186,17,0)</f>
        <v>Mauzy</v>
      </c>
      <c r="U68" s="110" t="str">
        <f>VLOOKUP($B68,'[2]Contacts'!$A$2:$R$186,18,0)</f>
        <v>Business Manager</v>
      </c>
      <c r="V68" s="113" t="s">
        <v>652</v>
      </c>
      <c r="W68" s="113" t="s">
        <v>653</v>
      </c>
    </row>
    <row r="69" spans="1:23" ht="12.75">
      <c r="A69" s="133">
        <v>64</v>
      </c>
      <c r="B69" s="97">
        <v>551</v>
      </c>
      <c r="C69" s="106" t="s">
        <v>654</v>
      </c>
      <c r="D69" s="116">
        <v>0</v>
      </c>
      <c r="E69" s="107">
        <v>14420</v>
      </c>
      <c r="F69" s="107">
        <v>14420</v>
      </c>
      <c r="G69" s="107">
        <v>0</v>
      </c>
      <c r="H69" s="109">
        <f t="shared" si="0"/>
        <v>14420</v>
      </c>
      <c r="I69" s="147">
        <f t="shared" si="1"/>
        <v>0</v>
      </c>
      <c r="J69" s="110" t="e">
        <f>VLOOKUP($B69,'[2]Contacts'!$A$2:$R$186,3,0)</f>
        <v>#N/A</v>
      </c>
      <c r="K69" s="111" t="e">
        <f>VLOOKUP($B69,'[2]Contacts'!$A$2:$R$186,4,0)</f>
        <v>#N/A</v>
      </c>
      <c r="L69" s="111" t="e">
        <f>VLOOKUP($B69,'[2]Contacts'!$A$2:$R$186,5,0)</f>
        <v>#N/A</v>
      </c>
      <c r="M69" s="112" t="e">
        <f>VLOOKUP($B69,'[2]Contacts'!$A$2:$R$186,6,0)</f>
        <v>#N/A</v>
      </c>
      <c r="N69" s="111" t="e">
        <f>VLOOKUP($B69,'[2]Contacts'!$A$2:$R$186,9,0)</f>
        <v>#N/A</v>
      </c>
      <c r="O69" s="110" t="e">
        <f>VLOOKUP($B69,'[2]Contacts'!$A$2:$R$186,10,0)</f>
        <v>#N/A</v>
      </c>
      <c r="P69" s="110" t="e">
        <f>VLOOKUP($B69,'[2]Contacts'!$A$2:$R$186,11,0)</f>
        <v>#N/A</v>
      </c>
      <c r="Q69" s="111" t="e">
        <f>VLOOKUP($B69,'[2]Contacts'!$A$2:$R$186,12,0)</f>
        <v>#N/A</v>
      </c>
      <c r="R69" s="111" t="e">
        <f>VLOOKUP($B69,'[2]Contacts'!$A$2:$R$186,15,0)</f>
        <v>#N/A</v>
      </c>
      <c r="S69" s="110" t="e">
        <f>VLOOKUP($B69,'[2]Contacts'!$A$2:$R$186,16,0)</f>
        <v>#N/A</v>
      </c>
      <c r="T69" s="110" t="e">
        <f>VLOOKUP($B69,'[2]Contacts'!$A$2:$R$186,17,0)</f>
        <v>#N/A</v>
      </c>
      <c r="U69" s="110" t="e">
        <f>VLOOKUP($B69,'[2]Contacts'!$A$2:$R$186,18,0)</f>
        <v>#N/A</v>
      </c>
      <c r="V69" s="113" t="s">
        <v>655</v>
      </c>
      <c r="W69" s="113" t="s">
        <v>656</v>
      </c>
    </row>
    <row r="70" spans="1:23" ht="12.75">
      <c r="A70" s="133">
        <v>65</v>
      </c>
      <c r="B70" s="98">
        <v>528</v>
      </c>
      <c r="C70" s="106" t="s">
        <v>379</v>
      </c>
      <c r="D70" s="116">
        <v>5223.38</v>
      </c>
      <c r="E70" s="107">
        <v>131479</v>
      </c>
      <c r="F70" s="107">
        <v>136702.38</v>
      </c>
      <c r="G70" s="108">
        <v>119520</v>
      </c>
      <c r="H70" s="109">
        <f t="shared" si="0"/>
        <v>17182.380000000005</v>
      </c>
      <c r="I70" s="147">
        <f t="shared" si="1"/>
        <v>0</v>
      </c>
      <c r="J70" s="110" t="e">
        <f>VLOOKUP($B70,'[2]Contacts'!$A$2:$R$186,3,0)</f>
        <v>#N/A</v>
      </c>
      <c r="K70" s="111" t="e">
        <f>VLOOKUP($B70,'[2]Contacts'!$A$2:$R$186,4,0)</f>
        <v>#N/A</v>
      </c>
      <c r="L70" s="111" t="e">
        <f>VLOOKUP($B70,'[2]Contacts'!$A$2:$R$186,5,0)</f>
        <v>#N/A</v>
      </c>
      <c r="M70" s="112" t="e">
        <f>VLOOKUP($B70,'[2]Contacts'!$A$2:$R$186,6,0)</f>
        <v>#N/A</v>
      </c>
      <c r="N70" s="111" t="e">
        <f>VLOOKUP($B70,'[2]Contacts'!$A$2:$R$186,9,0)</f>
        <v>#N/A</v>
      </c>
      <c r="O70" s="110" t="e">
        <f>VLOOKUP($B70,'[2]Contacts'!$A$2:$R$186,10,0)</f>
        <v>#N/A</v>
      </c>
      <c r="P70" s="110" t="e">
        <f>VLOOKUP($B70,'[2]Contacts'!$A$2:$R$186,11,0)</f>
        <v>#N/A</v>
      </c>
      <c r="Q70" s="111" t="e">
        <f>VLOOKUP($B70,'[2]Contacts'!$A$2:$R$186,12,0)</f>
        <v>#N/A</v>
      </c>
      <c r="R70" s="111" t="e">
        <f>VLOOKUP($B70,'[2]Contacts'!$A$2:$R$186,15,0)</f>
        <v>#N/A</v>
      </c>
      <c r="S70" s="110" t="e">
        <f>VLOOKUP($B70,'[2]Contacts'!$A$2:$R$186,16,0)</f>
        <v>#N/A</v>
      </c>
      <c r="T70" s="110" t="e">
        <f>VLOOKUP($B70,'[2]Contacts'!$A$2:$R$186,17,0)</f>
        <v>#N/A</v>
      </c>
      <c r="U70" s="110" t="e">
        <f>VLOOKUP($B70,'[2]Contacts'!$A$2:$R$186,18,0)</f>
        <v>#N/A</v>
      </c>
      <c r="V70" s="113" t="s">
        <v>657</v>
      </c>
      <c r="W70" s="113" t="s">
        <v>658</v>
      </c>
    </row>
    <row r="71" spans="1:23" ht="12.75">
      <c r="A71" s="133">
        <v>66</v>
      </c>
      <c r="B71" s="96">
        <v>540</v>
      </c>
      <c r="C71" s="106" t="s">
        <v>380</v>
      </c>
      <c r="D71" s="116">
        <v>8493.75</v>
      </c>
      <c r="E71" s="107">
        <v>26391</v>
      </c>
      <c r="F71" s="107">
        <v>34884.75</v>
      </c>
      <c r="G71" s="108">
        <v>26165</v>
      </c>
      <c r="H71" s="109">
        <f aca="true" t="shared" si="2" ref="H71:H134">+F71-G71</f>
        <v>8719.75</v>
      </c>
      <c r="I71" s="147">
        <f aca="true" t="shared" si="3" ref="I71:I134">D71+E71-F71</f>
        <v>0</v>
      </c>
      <c r="J71" s="110" t="e">
        <f>VLOOKUP($B71,'[2]Contacts'!$A$2:$R$186,3,0)</f>
        <v>#N/A</v>
      </c>
      <c r="K71" s="111" t="e">
        <f>VLOOKUP($B71,'[2]Contacts'!$A$2:$R$186,4,0)</f>
        <v>#N/A</v>
      </c>
      <c r="L71" s="111" t="e">
        <f>VLOOKUP($B71,'[2]Contacts'!$A$2:$R$186,5,0)</f>
        <v>#N/A</v>
      </c>
      <c r="M71" s="112" t="e">
        <f>VLOOKUP($B71,'[2]Contacts'!$A$2:$R$186,6,0)</f>
        <v>#N/A</v>
      </c>
      <c r="N71" s="111" t="e">
        <f>VLOOKUP($B71,'[2]Contacts'!$A$2:$R$186,9,0)</f>
        <v>#N/A</v>
      </c>
      <c r="O71" s="110" t="e">
        <f>VLOOKUP($B71,'[2]Contacts'!$A$2:$R$186,10,0)</f>
        <v>#N/A</v>
      </c>
      <c r="P71" s="110" t="e">
        <f>VLOOKUP($B71,'[2]Contacts'!$A$2:$R$186,11,0)</f>
        <v>#N/A</v>
      </c>
      <c r="Q71" s="111" t="e">
        <f>VLOOKUP($B71,'[2]Contacts'!$A$2:$R$186,12,0)</f>
        <v>#N/A</v>
      </c>
      <c r="R71" s="111" t="e">
        <f>VLOOKUP($B71,'[2]Contacts'!$A$2:$R$186,15,0)</f>
        <v>#N/A</v>
      </c>
      <c r="S71" s="110" t="e">
        <f>VLOOKUP($B71,'[2]Contacts'!$A$2:$R$186,16,0)</f>
        <v>#N/A</v>
      </c>
      <c r="T71" s="110" t="e">
        <f>VLOOKUP($B71,'[2]Contacts'!$A$2:$R$186,17,0)</f>
        <v>#N/A</v>
      </c>
      <c r="U71" s="110" t="e">
        <f>VLOOKUP($B71,'[2]Contacts'!$A$2:$R$186,18,0)</f>
        <v>#N/A</v>
      </c>
      <c r="V71" s="113" t="s">
        <v>659</v>
      </c>
      <c r="W71" s="113" t="s">
        <v>567</v>
      </c>
    </row>
    <row r="72" spans="1:23" ht="12.75">
      <c r="A72" s="133">
        <v>67</v>
      </c>
      <c r="B72" s="96">
        <v>546</v>
      </c>
      <c r="C72" s="106" t="s">
        <v>660</v>
      </c>
      <c r="D72" s="116">
        <v>0</v>
      </c>
      <c r="E72" s="107">
        <v>21692</v>
      </c>
      <c r="F72" s="107">
        <v>21692</v>
      </c>
      <c r="G72" s="107">
        <v>0</v>
      </c>
      <c r="H72" s="109">
        <f t="shared" si="2"/>
        <v>21692</v>
      </c>
      <c r="I72" s="147">
        <f t="shared" si="3"/>
        <v>0</v>
      </c>
      <c r="J72" s="110" t="e">
        <f>VLOOKUP($B72,'[2]Contacts'!$A$2:$R$186,3,0)</f>
        <v>#N/A</v>
      </c>
      <c r="K72" s="111" t="e">
        <f>VLOOKUP($B72,'[2]Contacts'!$A$2:$R$186,4,0)</f>
        <v>#N/A</v>
      </c>
      <c r="L72" s="111" t="e">
        <f>VLOOKUP($B72,'[2]Contacts'!$A$2:$R$186,5,0)</f>
        <v>#N/A</v>
      </c>
      <c r="M72" s="112" t="e">
        <f>VLOOKUP($B72,'[2]Contacts'!$A$2:$R$186,6,0)</f>
        <v>#N/A</v>
      </c>
      <c r="N72" s="111" t="e">
        <f>VLOOKUP($B72,'[2]Contacts'!$A$2:$R$186,9,0)</f>
        <v>#N/A</v>
      </c>
      <c r="O72" s="110" t="e">
        <f>VLOOKUP($B72,'[2]Contacts'!$A$2:$R$186,10,0)</f>
        <v>#N/A</v>
      </c>
      <c r="P72" s="110" t="e">
        <f>VLOOKUP($B72,'[2]Contacts'!$A$2:$R$186,11,0)</f>
        <v>#N/A</v>
      </c>
      <c r="Q72" s="111" t="e">
        <f>VLOOKUP($B72,'[2]Contacts'!$A$2:$R$186,12,0)</f>
        <v>#N/A</v>
      </c>
      <c r="R72" s="111" t="e">
        <f>VLOOKUP($B72,'[2]Contacts'!$A$2:$R$186,15,0)</f>
        <v>#N/A</v>
      </c>
      <c r="S72" s="110" t="e">
        <f>VLOOKUP($B72,'[2]Contacts'!$A$2:$R$186,16,0)</f>
        <v>#N/A</v>
      </c>
      <c r="T72" s="110" t="e">
        <f>VLOOKUP($B72,'[2]Contacts'!$A$2:$R$186,17,0)</f>
        <v>#N/A</v>
      </c>
      <c r="U72" s="110" t="e">
        <f>VLOOKUP($B72,'[2]Contacts'!$A$2:$R$186,18,0)</f>
        <v>#N/A</v>
      </c>
      <c r="V72" s="113" t="s">
        <v>661</v>
      </c>
      <c r="W72" s="113" t="s">
        <v>662</v>
      </c>
    </row>
    <row r="73" spans="1:23" ht="12.75">
      <c r="A73" s="133">
        <v>68</v>
      </c>
      <c r="B73" s="94" t="s">
        <v>135</v>
      </c>
      <c r="C73" s="106" t="s">
        <v>381</v>
      </c>
      <c r="D73" s="116">
        <v>411.15</v>
      </c>
      <c r="E73" s="107">
        <v>37191</v>
      </c>
      <c r="F73" s="107">
        <v>37602.15</v>
      </c>
      <c r="G73" s="108">
        <v>37462</v>
      </c>
      <c r="H73" s="109">
        <f t="shared" si="2"/>
        <v>140.15000000000146</v>
      </c>
      <c r="I73" s="147">
        <f t="shared" si="3"/>
        <v>0</v>
      </c>
      <c r="J73" s="110" t="str">
        <f>VLOOKUP($B73,'[2]Contacts'!$A$2:$R$186,3,0)</f>
        <v>P.O. Box 98</v>
      </c>
      <c r="K73" s="111" t="str">
        <f>VLOOKUP($B73,'[2]Contacts'!$A$2:$R$186,4,0)</f>
        <v>Lake Arthur</v>
      </c>
      <c r="L73" s="111" t="str">
        <f>VLOOKUP($B73,'[2]Contacts'!$A$2:$R$186,5,0)</f>
        <v>NM</v>
      </c>
      <c r="M73" s="112">
        <f>VLOOKUP($B73,'[2]Contacts'!$A$2:$R$186,6,0)</f>
        <v>88253</v>
      </c>
      <c r="N73" s="111" t="str">
        <f>VLOOKUP($B73,'[2]Contacts'!$A$2:$R$186,9,0)</f>
        <v>Mr.</v>
      </c>
      <c r="O73" s="110" t="str">
        <f>VLOOKUP($B73,'[2]Contacts'!$A$2:$R$186,10,0)</f>
        <v>Michael</v>
      </c>
      <c r="P73" s="110" t="str">
        <f>VLOOKUP($B73,'[2]Contacts'!$A$2:$R$186,11,0)</f>
        <v>Grossman</v>
      </c>
      <c r="Q73" s="111" t="str">
        <f>VLOOKUP($B73,'[2]Contacts'!$A$2:$R$186,12,0)</f>
        <v>Superintendent</v>
      </c>
      <c r="R73" s="111" t="str">
        <f>VLOOKUP($B73,'[2]Contacts'!$A$2:$R$186,15,0)</f>
        <v>Ms.</v>
      </c>
      <c r="S73" s="110" t="str">
        <f>VLOOKUP($B73,'[2]Contacts'!$A$2:$R$186,16,0)</f>
        <v>Dee Dee</v>
      </c>
      <c r="T73" s="110" t="str">
        <f>VLOOKUP($B73,'[2]Contacts'!$A$2:$R$186,17,0)</f>
        <v>Dalton</v>
      </c>
      <c r="U73" s="110" t="str">
        <f>VLOOKUP($B73,'[2]Contacts'!$A$2:$R$186,18,0)</f>
        <v>Business Manager</v>
      </c>
      <c r="V73" s="113" t="s">
        <v>561</v>
      </c>
      <c r="W73" s="113" t="s">
        <v>663</v>
      </c>
    </row>
    <row r="74" spans="1:23" ht="12.75">
      <c r="A74" s="133">
        <v>69</v>
      </c>
      <c r="B74" s="94" t="s">
        <v>137</v>
      </c>
      <c r="C74" s="106" t="s">
        <v>382</v>
      </c>
      <c r="D74" s="116">
        <v>892678.9</v>
      </c>
      <c r="E74" s="107">
        <v>7561874</v>
      </c>
      <c r="F74" s="107">
        <v>8454552.9</v>
      </c>
      <c r="G74" s="108">
        <v>7041103</v>
      </c>
      <c r="H74" s="109">
        <f t="shared" si="2"/>
        <v>1413449.9000000004</v>
      </c>
      <c r="I74" s="147">
        <f t="shared" si="3"/>
        <v>0</v>
      </c>
      <c r="J74" s="110" t="str">
        <f>VLOOKUP($B74,'[2]Contacts'!$A$2:$R$186,3,0)</f>
        <v>505 S. Main, Suite 249</v>
      </c>
      <c r="K74" s="111" t="str">
        <f>VLOOKUP($B74,'[2]Contacts'!$A$2:$R$186,4,0)</f>
        <v>Las Cruces</v>
      </c>
      <c r="L74" s="111" t="str">
        <f>VLOOKUP($B74,'[2]Contacts'!$A$2:$R$186,5,0)</f>
        <v>NM</v>
      </c>
      <c r="M74" s="112">
        <f>VLOOKUP($B74,'[2]Contacts'!$A$2:$R$186,6,0)</f>
        <v>88001</v>
      </c>
      <c r="N74" s="111" t="str">
        <f>VLOOKUP($B74,'[2]Contacts'!$A$2:$R$186,9,0)</f>
        <v>Mr.</v>
      </c>
      <c r="O74" s="110" t="str">
        <f>VLOOKUP($B74,'[2]Contacts'!$A$2:$R$186,10,0)</f>
        <v>Stan</v>
      </c>
      <c r="P74" s="110" t="str">
        <f>VLOOKUP($B74,'[2]Contacts'!$A$2:$R$186,11,0)</f>
        <v>Rounds</v>
      </c>
      <c r="Q74" s="111" t="str">
        <f>VLOOKUP($B74,'[2]Contacts'!$A$2:$R$186,12,0)</f>
        <v>Superintendent</v>
      </c>
      <c r="R74" s="111" t="str">
        <f>VLOOKUP($B74,'[2]Contacts'!$A$2:$R$186,15,0)</f>
        <v>Mr.</v>
      </c>
      <c r="S74" s="110" t="str">
        <f>VLOOKUP($B74,'[2]Contacts'!$A$2:$R$186,16,0)</f>
        <v>Terry</v>
      </c>
      <c r="T74" s="110" t="str">
        <f>VLOOKUP($B74,'[2]Contacts'!$A$2:$R$186,17,0)</f>
        <v>Dean</v>
      </c>
      <c r="U74" s="110" t="str">
        <f>VLOOKUP($B74,'[2]Contacts'!$A$2:$R$186,18,0)</f>
        <v>Finance Director</v>
      </c>
      <c r="V74" s="113" t="s">
        <v>664</v>
      </c>
      <c r="W74" s="113" t="s">
        <v>526</v>
      </c>
    </row>
    <row r="75" spans="1:23" ht="12.75">
      <c r="A75" s="133">
        <v>70</v>
      </c>
      <c r="B75" s="94" t="s">
        <v>139</v>
      </c>
      <c r="C75" s="106" t="s">
        <v>383</v>
      </c>
      <c r="D75" s="116">
        <v>60815.12</v>
      </c>
      <c r="E75" s="107">
        <v>758481</v>
      </c>
      <c r="F75" s="107">
        <v>819296.12</v>
      </c>
      <c r="G75" s="108">
        <v>689488</v>
      </c>
      <c r="H75" s="109">
        <f t="shared" si="2"/>
        <v>129808.12</v>
      </c>
      <c r="I75" s="147">
        <f t="shared" si="3"/>
        <v>0</v>
      </c>
      <c r="J75" s="110" t="str">
        <f>VLOOKUP($B75,'[2]Contacts'!$A$2:$R$186,3,0)</f>
        <v>901 Douglas Avenue</v>
      </c>
      <c r="K75" s="111" t="str">
        <f>VLOOKUP($B75,'[2]Contacts'!$A$2:$R$186,4,0)</f>
        <v>Las Vegas</v>
      </c>
      <c r="L75" s="111" t="str">
        <f>VLOOKUP($B75,'[2]Contacts'!$A$2:$R$186,5,0)</f>
        <v>NM</v>
      </c>
      <c r="M75" s="112">
        <f>VLOOKUP($B75,'[2]Contacts'!$A$2:$R$186,6,0)</f>
        <v>87701</v>
      </c>
      <c r="N75" s="111" t="str">
        <f>VLOOKUP($B75,'[2]Contacts'!$A$2:$R$186,9,0)</f>
        <v>Ms.</v>
      </c>
      <c r="O75" s="110" t="str">
        <f>VLOOKUP($B75,'[2]Contacts'!$A$2:$R$186,10,0)</f>
        <v>Sheryl</v>
      </c>
      <c r="P75" s="110" t="str">
        <f>VLOOKUP($B75,'[2]Contacts'!$A$2:$R$186,11,0)</f>
        <v>McNellis Martinez</v>
      </c>
      <c r="Q75" s="111" t="str">
        <f>VLOOKUP($B75,'[2]Contacts'!$A$2:$R$186,12,0)</f>
        <v>Superintendent</v>
      </c>
      <c r="R75" s="111" t="str">
        <f>VLOOKUP($B75,'[2]Contacts'!$A$2:$R$186,15,0)</f>
        <v>Ms.</v>
      </c>
      <c r="S75" s="110" t="str">
        <f>VLOOKUP($B75,'[2]Contacts'!$A$2:$R$186,16,0)</f>
        <v>Mari </v>
      </c>
      <c r="T75" s="110" t="str">
        <f>VLOOKUP($B75,'[2]Contacts'!$A$2:$R$186,17,0)</f>
        <v>Hillis</v>
      </c>
      <c r="U75" s="110" t="str">
        <f>VLOOKUP($B75,'[2]Contacts'!$A$2:$R$186,18,0)</f>
        <v>Business Manager</v>
      </c>
      <c r="V75" s="113" t="s">
        <v>665</v>
      </c>
      <c r="W75" s="113" t="s">
        <v>666</v>
      </c>
    </row>
    <row r="76" spans="1:23" ht="12.75">
      <c r="A76" s="133">
        <v>71</v>
      </c>
      <c r="B76" s="93" t="s">
        <v>253</v>
      </c>
      <c r="C76" s="106" t="s">
        <v>384</v>
      </c>
      <c r="D76" s="116">
        <v>22458.67</v>
      </c>
      <c r="E76" s="107">
        <v>23249</v>
      </c>
      <c r="F76" s="107">
        <v>45707.67</v>
      </c>
      <c r="G76" s="107">
        <v>0</v>
      </c>
      <c r="H76" s="109">
        <f t="shared" si="2"/>
        <v>45707.67</v>
      </c>
      <c r="I76" s="147">
        <f t="shared" si="3"/>
        <v>0</v>
      </c>
      <c r="J76" s="110" t="e">
        <f>VLOOKUP($B76,'[2]Contacts'!$A$2:$R$186,3,0)</f>
        <v>#N/A</v>
      </c>
      <c r="K76" s="111" t="e">
        <f>VLOOKUP($B76,'[2]Contacts'!$A$2:$R$186,4,0)</f>
        <v>#N/A</v>
      </c>
      <c r="L76" s="111" t="e">
        <f>VLOOKUP($B76,'[2]Contacts'!$A$2:$R$186,5,0)</f>
        <v>#N/A</v>
      </c>
      <c r="M76" s="112" t="e">
        <f>VLOOKUP($B76,'[2]Contacts'!$A$2:$R$186,6,0)</f>
        <v>#N/A</v>
      </c>
      <c r="N76" s="111" t="e">
        <f>VLOOKUP($B76,'[2]Contacts'!$A$2:$R$186,9,0)</f>
        <v>#N/A</v>
      </c>
      <c r="O76" s="110" t="e">
        <f>VLOOKUP($B76,'[2]Contacts'!$A$2:$R$186,10,0)</f>
        <v>#N/A</v>
      </c>
      <c r="P76" s="110" t="e">
        <f>VLOOKUP($B76,'[2]Contacts'!$A$2:$R$186,11,0)</f>
        <v>#N/A</v>
      </c>
      <c r="Q76" s="111" t="e">
        <f>VLOOKUP($B76,'[2]Contacts'!$A$2:$R$186,12,0)</f>
        <v>#N/A</v>
      </c>
      <c r="R76" s="111" t="e">
        <f>VLOOKUP($B76,'[2]Contacts'!$A$2:$R$186,15,0)</f>
        <v>#N/A</v>
      </c>
      <c r="S76" s="110" t="e">
        <f>VLOOKUP($B76,'[2]Contacts'!$A$2:$R$186,16,0)</f>
        <v>#N/A</v>
      </c>
      <c r="T76" s="110" t="e">
        <f>VLOOKUP($B76,'[2]Contacts'!$A$2:$R$186,17,0)</f>
        <v>#N/A</v>
      </c>
      <c r="U76" s="110" t="e">
        <f>VLOOKUP($B76,'[2]Contacts'!$A$2:$R$186,18,0)</f>
        <v>#N/A</v>
      </c>
      <c r="V76" s="113"/>
      <c r="W76" s="113"/>
    </row>
    <row r="77" spans="1:23" ht="12.75">
      <c r="A77" s="133">
        <v>72</v>
      </c>
      <c r="B77" s="94" t="s">
        <v>141</v>
      </c>
      <c r="C77" s="106" t="s">
        <v>385</v>
      </c>
      <c r="D77" s="116">
        <v>1370.82</v>
      </c>
      <c r="E77" s="107">
        <v>31837</v>
      </c>
      <c r="F77" s="107">
        <v>33207.82</v>
      </c>
      <c r="G77" s="108">
        <v>31852</v>
      </c>
      <c r="H77" s="109">
        <f t="shared" si="2"/>
        <v>1355.8199999999997</v>
      </c>
      <c r="I77" s="147">
        <f t="shared" si="3"/>
        <v>0</v>
      </c>
      <c r="J77" s="110" t="str">
        <f>VLOOKUP($B77,'[2]Contacts'!$A$2:$R$186,3,0)</f>
        <v>P.O. Box 67</v>
      </c>
      <c r="K77" s="111" t="str">
        <f>VLOOKUP($B77,'[2]Contacts'!$A$2:$R$186,4,0)</f>
        <v>Logan</v>
      </c>
      <c r="L77" s="111" t="str">
        <f>VLOOKUP($B77,'[2]Contacts'!$A$2:$R$186,5,0)</f>
        <v>NM</v>
      </c>
      <c r="M77" s="112">
        <f>VLOOKUP($B77,'[2]Contacts'!$A$2:$R$186,6,0)</f>
        <v>88426</v>
      </c>
      <c r="N77" s="111" t="str">
        <f>VLOOKUP($B77,'[2]Contacts'!$A$2:$R$186,9,0)</f>
        <v>Mr.</v>
      </c>
      <c r="O77" s="110" t="str">
        <f>VLOOKUP($B77,'[2]Contacts'!$A$2:$R$186,10,0)</f>
        <v>Dennis</v>
      </c>
      <c r="P77" s="110" t="str">
        <f>VLOOKUP($B77,'[2]Contacts'!$A$2:$R$186,11,0)</f>
        <v>Roch</v>
      </c>
      <c r="Q77" s="111" t="str">
        <f>VLOOKUP($B77,'[2]Contacts'!$A$2:$R$186,12,0)</f>
        <v>Superintendent</v>
      </c>
      <c r="R77" s="111" t="str">
        <f>VLOOKUP($B77,'[2]Contacts'!$A$2:$R$186,15,0)</f>
        <v>Ms.</v>
      </c>
      <c r="S77" s="110" t="str">
        <f>VLOOKUP($B77,'[2]Contacts'!$A$2:$R$186,16,0)</f>
        <v>Pat</v>
      </c>
      <c r="T77" s="110" t="str">
        <f>VLOOKUP($B77,'[2]Contacts'!$A$2:$R$186,17,0)</f>
        <v>Copeland</v>
      </c>
      <c r="U77" s="110" t="str">
        <f>VLOOKUP($B77,'[2]Contacts'!$A$2:$R$186,18,0)</f>
        <v>Business Manager</v>
      </c>
      <c r="V77" s="113" t="s">
        <v>667</v>
      </c>
      <c r="W77" s="113" t="s">
        <v>668</v>
      </c>
    </row>
    <row r="78" spans="1:23" ht="12.75">
      <c r="A78" s="133">
        <v>73</v>
      </c>
      <c r="B78" s="94" t="s">
        <v>143</v>
      </c>
      <c r="C78" s="106" t="s">
        <v>386</v>
      </c>
      <c r="D78" s="116">
        <v>101125.94</v>
      </c>
      <c r="E78" s="107">
        <v>309120</v>
      </c>
      <c r="F78" s="107">
        <v>410245.94</v>
      </c>
      <c r="G78" s="108">
        <v>292984</v>
      </c>
      <c r="H78" s="109">
        <f t="shared" si="2"/>
        <v>117261.94</v>
      </c>
      <c r="I78" s="147">
        <f t="shared" si="3"/>
        <v>0</v>
      </c>
      <c r="J78" s="110" t="str">
        <f>VLOOKUP($B78,'[2]Contacts'!$A$2:$R$186,3,0)</f>
        <v>P.O. Box 430</v>
      </c>
      <c r="K78" s="111" t="str">
        <f>VLOOKUP($B78,'[2]Contacts'!$A$2:$R$186,4,0)</f>
        <v>Lordsburg</v>
      </c>
      <c r="L78" s="111" t="str">
        <f>VLOOKUP($B78,'[2]Contacts'!$A$2:$R$186,5,0)</f>
        <v>NM</v>
      </c>
      <c r="M78" s="112">
        <f>VLOOKUP($B78,'[2]Contacts'!$A$2:$R$186,6,0)</f>
        <v>88045</v>
      </c>
      <c r="N78" s="111" t="str">
        <f>VLOOKUP($B78,'[2]Contacts'!$A$2:$R$186,9,0)</f>
        <v>Mr.</v>
      </c>
      <c r="O78" s="110" t="str">
        <f>VLOOKUP($B78,'[2]Contacts'!$A$2:$R$186,10,0)</f>
        <v>Randall </v>
      </c>
      <c r="P78" s="110" t="str">
        <f>VLOOKUP($B78,'[2]Contacts'!$A$2:$R$186,11,0)</f>
        <v>Piper</v>
      </c>
      <c r="Q78" s="111" t="str">
        <f>VLOOKUP($B78,'[2]Contacts'!$A$2:$R$186,12,0)</f>
        <v>Superintendent</v>
      </c>
      <c r="R78" s="111" t="str">
        <f>VLOOKUP($B78,'[2]Contacts'!$A$2:$R$186,15,0)</f>
        <v>Ms.</v>
      </c>
      <c r="S78" s="110" t="str">
        <f>VLOOKUP($B78,'[2]Contacts'!$A$2:$R$186,16,0)</f>
        <v>Tina</v>
      </c>
      <c r="T78" s="110" t="str">
        <f>VLOOKUP($B78,'[2]Contacts'!$A$2:$R$186,17,0)</f>
        <v>Diaz</v>
      </c>
      <c r="U78" s="110" t="str">
        <f>VLOOKUP($B78,'[2]Contacts'!$A$2:$R$186,18,0)</f>
        <v>Business Manager</v>
      </c>
      <c r="V78" s="113" t="s">
        <v>669</v>
      </c>
      <c r="W78" s="113" t="s">
        <v>670</v>
      </c>
    </row>
    <row r="79" spans="1:23" ht="12.75">
      <c r="A79" s="133">
        <v>74</v>
      </c>
      <c r="B79" s="94" t="s">
        <v>145</v>
      </c>
      <c r="C79" s="106" t="s">
        <v>671</v>
      </c>
      <c r="D79" s="116">
        <v>42466</v>
      </c>
      <c r="E79" s="107">
        <v>42044</v>
      </c>
      <c r="F79" s="107">
        <v>84510</v>
      </c>
      <c r="G79" s="108">
        <v>0</v>
      </c>
      <c r="H79" s="109">
        <f t="shared" si="2"/>
        <v>84510</v>
      </c>
      <c r="I79" s="147">
        <f t="shared" si="3"/>
        <v>0</v>
      </c>
      <c r="J79" s="110" t="str">
        <f>VLOOKUP($B79,'[2]Contacts'!$A$2:$R$186,3,0)</f>
        <v>P.O. Box 90</v>
      </c>
      <c r="K79" s="111" t="str">
        <f>VLOOKUP($B79,'[2]Contacts'!$A$2:$R$186,4,0)</f>
        <v>Los Alamos</v>
      </c>
      <c r="L79" s="111" t="str">
        <f>VLOOKUP($B79,'[2]Contacts'!$A$2:$R$186,5,0)</f>
        <v>NM</v>
      </c>
      <c r="M79" s="112">
        <f>VLOOKUP($B79,'[2]Contacts'!$A$2:$R$186,6,0)</f>
        <v>87544</v>
      </c>
      <c r="N79" s="111" t="str">
        <f>VLOOKUP($B79,'[2]Contacts'!$A$2:$R$186,9,0)</f>
        <v>Dr.</v>
      </c>
      <c r="O79" s="110" t="str">
        <f>VLOOKUP($B79,'[2]Contacts'!$A$2:$R$186,10,0)</f>
        <v>Eugene </v>
      </c>
      <c r="P79" s="110" t="str">
        <f>VLOOKUP($B79,'[2]Contacts'!$A$2:$R$186,11,0)</f>
        <v>Schmidt</v>
      </c>
      <c r="Q79" s="111" t="str">
        <f>VLOOKUP($B79,'[2]Contacts'!$A$2:$R$186,12,0)</f>
        <v>Superintendent</v>
      </c>
      <c r="R79" s="111" t="str">
        <f>VLOOKUP($B79,'[2]Contacts'!$A$2:$R$186,15,0)</f>
        <v>Mr.</v>
      </c>
      <c r="S79" s="110" t="str">
        <f>VLOOKUP($B79,'[2]Contacts'!$A$2:$R$186,16,0)</f>
        <v>John </v>
      </c>
      <c r="T79" s="110" t="str">
        <f>VLOOKUP($B79,'[2]Contacts'!$A$2:$R$186,17,0)</f>
        <v>Wolfe</v>
      </c>
      <c r="U79" s="110" t="str">
        <f>VLOOKUP($B79,'[2]Contacts'!$A$2:$R$186,18,0)</f>
        <v>Business Manager</v>
      </c>
      <c r="V79" s="117"/>
      <c r="W79" s="117"/>
    </row>
    <row r="80" spans="1:23" ht="12.75">
      <c r="A80" s="133">
        <v>75</v>
      </c>
      <c r="B80" s="94" t="s">
        <v>147</v>
      </c>
      <c r="C80" s="106" t="s">
        <v>388</v>
      </c>
      <c r="D80" s="116">
        <v>598845.73</v>
      </c>
      <c r="E80" s="107">
        <v>2702148</v>
      </c>
      <c r="F80" s="107">
        <v>3300993.73</v>
      </c>
      <c r="G80" s="108">
        <v>2567302</v>
      </c>
      <c r="H80" s="109">
        <f t="shared" si="2"/>
        <v>733691.73</v>
      </c>
      <c r="I80" s="147">
        <f t="shared" si="3"/>
        <v>0</v>
      </c>
      <c r="J80" s="110" t="str">
        <f>VLOOKUP($B80,'[2]Contacts'!$A$2:$R$186,3,0)</f>
        <v>P.O. Drawer 1300</v>
      </c>
      <c r="K80" s="111" t="str">
        <f>VLOOKUP($B80,'[2]Contacts'!$A$2:$R$186,4,0)</f>
        <v>Los Lunas</v>
      </c>
      <c r="L80" s="111" t="str">
        <f>VLOOKUP($B80,'[2]Contacts'!$A$2:$R$186,5,0)</f>
        <v>NM</v>
      </c>
      <c r="M80" s="112">
        <f>VLOOKUP($B80,'[2]Contacts'!$A$2:$R$186,6,0)</f>
        <v>87031</v>
      </c>
      <c r="N80" s="111" t="str">
        <f>VLOOKUP($B80,'[2]Contacts'!$A$2:$R$186,9,0)</f>
        <v>Mr.</v>
      </c>
      <c r="O80" s="110" t="str">
        <f>VLOOKUP($B80,'[2]Contacts'!$A$2:$R$186,10,0)</f>
        <v>Bernard</v>
      </c>
      <c r="P80" s="110" t="str">
        <f>VLOOKUP($B80,'[2]Contacts'!$A$2:$R$186,11,0)</f>
        <v>Saiz</v>
      </c>
      <c r="Q80" s="111" t="str">
        <f>VLOOKUP($B80,'[2]Contacts'!$A$2:$R$186,12,0)</f>
        <v>Superintendent</v>
      </c>
      <c r="R80" s="111" t="str">
        <f>VLOOKUP($B80,'[2]Contacts'!$A$2:$R$186,15,0)</f>
        <v>Ms.</v>
      </c>
      <c r="S80" s="110" t="str">
        <f>VLOOKUP($B80,'[2]Contacts'!$A$2:$R$186,16,0)</f>
        <v>Claire</v>
      </c>
      <c r="T80" s="110" t="str">
        <f>VLOOKUP($B80,'[2]Contacts'!$A$2:$R$186,17,0)</f>
        <v>Cieremans</v>
      </c>
      <c r="U80" s="110" t="str">
        <f>VLOOKUP($B80,'[2]Contacts'!$A$2:$R$186,18,0)</f>
        <v>Chief Finance Officer</v>
      </c>
      <c r="V80" s="113" t="s">
        <v>672</v>
      </c>
      <c r="W80" s="113" t="s">
        <v>670</v>
      </c>
    </row>
    <row r="81" spans="1:23" ht="12.75">
      <c r="A81" s="133">
        <v>76</v>
      </c>
      <c r="B81" s="94" t="s">
        <v>149</v>
      </c>
      <c r="C81" s="106" t="s">
        <v>389</v>
      </c>
      <c r="D81" s="116">
        <v>63.93</v>
      </c>
      <c r="E81" s="107">
        <v>63716</v>
      </c>
      <c r="F81" s="107">
        <v>63779.93</v>
      </c>
      <c r="G81" s="108">
        <v>67495</v>
      </c>
      <c r="H81" s="109">
        <f t="shared" si="2"/>
        <v>-3715.0699999999997</v>
      </c>
      <c r="I81" s="147">
        <f t="shared" si="3"/>
        <v>0</v>
      </c>
      <c r="J81" s="110" t="str">
        <f>VLOOKUP($B81,'[2]Contacts'!$A$2:$R$186,3,0)</f>
        <v>P.O. Box 98</v>
      </c>
      <c r="K81" s="111" t="str">
        <f>VLOOKUP($B81,'[2]Contacts'!$A$2:$R$186,4,0)</f>
        <v>Loving  </v>
      </c>
      <c r="L81" s="111" t="str">
        <f>VLOOKUP($B81,'[2]Contacts'!$A$2:$R$186,5,0)</f>
        <v>NM</v>
      </c>
      <c r="M81" s="112">
        <f>VLOOKUP($B81,'[2]Contacts'!$A$2:$R$186,6,0)</f>
        <v>88256</v>
      </c>
      <c r="N81" s="111" t="str">
        <f>VLOOKUP($B81,'[2]Contacts'!$A$2:$R$186,9,0)</f>
        <v>Mr.</v>
      </c>
      <c r="O81" s="110" t="str">
        <f>VLOOKUP($B81,'[2]Contacts'!$A$2:$R$186,10,0)</f>
        <v>Jesse</v>
      </c>
      <c r="P81" s="110" t="str">
        <f>VLOOKUP($B81,'[2]Contacts'!$A$2:$R$186,11,0)</f>
        <v>Fuentes</v>
      </c>
      <c r="Q81" s="111" t="str">
        <f>VLOOKUP($B81,'[2]Contacts'!$A$2:$R$186,12,0)</f>
        <v>Superintendent</v>
      </c>
      <c r="R81" s="111" t="str">
        <f>VLOOKUP($B81,'[2]Contacts'!$A$2:$R$186,15,0)</f>
        <v>Ms.</v>
      </c>
      <c r="S81" s="110" t="str">
        <f>VLOOKUP($B81,'[2]Contacts'!$A$2:$R$186,16,0)</f>
        <v>Oralia</v>
      </c>
      <c r="T81" s="110" t="str">
        <f>VLOOKUP($B81,'[2]Contacts'!$A$2:$R$186,17,0)</f>
        <v>Galindo</v>
      </c>
      <c r="U81" s="110" t="str">
        <f>VLOOKUP($B81,'[2]Contacts'!$A$2:$R$186,18,0)</f>
        <v>Business Manager</v>
      </c>
      <c r="V81" s="113" t="s">
        <v>673</v>
      </c>
      <c r="W81" s="113" t="s">
        <v>674</v>
      </c>
    </row>
    <row r="82" spans="1:23" ht="12.75">
      <c r="A82" s="133">
        <v>77</v>
      </c>
      <c r="B82" s="94" t="s">
        <v>151</v>
      </c>
      <c r="C82" s="106" t="s">
        <v>390</v>
      </c>
      <c r="D82" s="116">
        <v>107435.89</v>
      </c>
      <c r="E82" s="107">
        <v>553169</v>
      </c>
      <c r="F82" s="107">
        <v>660604.89</v>
      </c>
      <c r="G82" s="108">
        <v>537816</v>
      </c>
      <c r="H82" s="109">
        <f t="shared" si="2"/>
        <v>122788.89000000001</v>
      </c>
      <c r="I82" s="147">
        <f t="shared" si="3"/>
        <v>0</v>
      </c>
      <c r="J82" s="110" t="str">
        <f>VLOOKUP($B82,'[2]Contacts'!$A$2:$R$186,3,0)</f>
        <v>18 West Washington</v>
      </c>
      <c r="K82" s="111" t="str">
        <f>VLOOKUP($B82,'[2]Contacts'!$A$2:$R$186,4,0)</f>
        <v>Lovington</v>
      </c>
      <c r="L82" s="111" t="str">
        <f>VLOOKUP($B82,'[2]Contacts'!$A$2:$R$186,5,0)</f>
        <v>NM</v>
      </c>
      <c r="M82" s="112">
        <f>VLOOKUP($B82,'[2]Contacts'!$A$2:$R$186,6,0)</f>
        <v>88260</v>
      </c>
      <c r="N82" s="111" t="str">
        <f>VLOOKUP($B82,'[2]Contacts'!$A$2:$R$186,9,0)</f>
        <v>Mr.</v>
      </c>
      <c r="O82" s="110" t="str">
        <f>VLOOKUP($B82,'[2]Contacts'!$A$2:$R$186,10,0)</f>
        <v>Darin</v>
      </c>
      <c r="P82" s="110" t="str">
        <f>VLOOKUP($B82,'[2]Contacts'!$A$2:$R$186,11,0)</f>
        <v>Manes</v>
      </c>
      <c r="Q82" s="111" t="str">
        <f>VLOOKUP($B82,'[2]Contacts'!$A$2:$R$186,12,0)</f>
        <v>Superintendent</v>
      </c>
      <c r="R82" s="111" t="str">
        <f>VLOOKUP($B82,'[2]Contacts'!$A$2:$R$186,15,0)</f>
        <v>Ms.</v>
      </c>
      <c r="S82" s="110" t="str">
        <f>VLOOKUP($B82,'[2]Contacts'!$A$2:$R$186,16,0)</f>
        <v>Sheri</v>
      </c>
      <c r="T82" s="110" t="str">
        <f>VLOOKUP($B82,'[2]Contacts'!$A$2:$R$186,17,0)</f>
        <v>Belyeu</v>
      </c>
      <c r="U82" s="110" t="str">
        <f>VLOOKUP($B82,'[2]Contacts'!$A$2:$R$186,18,0)</f>
        <v>Business Manager</v>
      </c>
      <c r="V82" s="113" t="s">
        <v>675</v>
      </c>
      <c r="W82" s="113" t="s">
        <v>676</v>
      </c>
    </row>
    <row r="83" spans="1:23" ht="12.75">
      <c r="A83" s="133">
        <v>78</v>
      </c>
      <c r="B83" s="94" t="s">
        <v>153</v>
      </c>
      <c r="C83" s="106" t="s">
        <v>391</v>
      </c>
      <c r="D83" s="116">
        <v>9446.2</v>
      </c>
      <c r="E83" s="107">
        <v>425459</v>
      </c>
      <c r="F83" s="107">
        <v>434905.2</v>
      </c>
      <c r="G83" s="108">
        <v>403250</v>
      </c>
      <c r="H83" s="109">
        <f t="shared" si="2"/>
        <v>31655.20000000001</v>
      </c>
      <c r="I83" s="147">
        <f t="shared" si="3"/>
        <v>0</v>
      </c>
      <c r="J83" s="110" t="str">
        <f>VLOOKUP($B83,'[2]Contacts'!$A$2:$R$186,3,0)</f>
        <v>P.O. Box 24</v>
      </c>
      <c r="K83" s="111" t="str">
        <f>VLOOKUP($B83,'[2]Contacts'!$A$2:$R$186,4,0)</f>
        <v>Magdalena</v>
      </c>
      <c r="L83" s="111" t="str">
        <f>VLOOKUP($B83,'[2]Contacts'!$A$2:$R$186,5,0)</f>
        <v>NM</v>
      </c>
      <c r="M83" s="112">
        <f>VLOOKUP($B83,'[2]Contacts'!$A$2:$R$186,6,0)</f>
        <v>87825</v>
      </c>
      <c r="N83" s="111" t="str">
        <f>VLOOKUP($B83,'[2]Contacts'!$A$2:$R$186,9,0)</f>
        <v>Mr.</v>
      </c>
      <c r="O83" s="110" t="str">
        <f>VLOOKUP($B83,'[2]Contacts'!$A$2:$R$186,10,0)</f>
        <v>Mike</v>
      </c>
      <c r="P83" s="110" t="str">
        <f>VLOOKUP($B83,'[2]Contacts'!$A$2:$R$186,11,0)</f>
        <v>Chambers</v>
      </c>
      <c r="Q83" s="111" t="str">
        <f>VLOOKUP($B83,'[2]Contacts'!$A$2:$R$186,12,0)</f>
        <v>Superintendent</v>
      </c>
      <c r="R83" s="111" t="str">
        <f>VLOOKUP($B83,'[2]Contacts'!$A$2:$R$186,15,0)</f>
        <v>Ms.</v>
      </c>
      <c r="S83" s="110" t="str">
        <f>VLOOKUP($B83,'[2]Contacts'!$A$2:$R$186,16,0)</f>
        <v>R. Dorothy</v>
      </c>
      <c r="T83" s="110" t="str">
        <f>VLOOKUP($B83,'[2]Contacts'!$A$2:$R$186,17,0)</f>
        <v>Zamora</v>
      </c>
      <c r="U83" s="110" t="str">
        <f>VLOOKUP($B83,'[2]Contacts'!$A$2:$R$186,18,0)</f>
        <v>Business Manager</v>
      </c>
      <c r="V83" s="113" t="s">
        <v>677</v>
      </c>
      <c r="W83" s="113" t="s">
        <v>678</v>
      </c>
    </row>
    <row r="84" spans="1:23" ht="12.75">
      <c r="A84" s="133">
        <v>79</v>
      </c>
      <c r="B84" s="94" t="s">
        <v>157</v>
      </c>
      <c r="C84" s="106" t="s">
        <v>393</v>
      </c>
      <c r="D84" s="116">
        <v>8488.96</v>
      </c>
      <c r="E84" s="107">
        <v>18602</v>
      </c>
      <c r="F84" s="107">
        <v>27090.96</v>
      </c>
      <c r="G84" s="108">
        <v>18611</v>
      </c>
      <c r="H84" s="109">
        <f t="shared" si="2"/>
        <v>8479.96</v>
      </c>
      <c r="I84" s="147">
        <f t="shared" si="3"/>
        <v>0</v>
      </c>
      <c r="J84" s="110" t="str">
        <f>VLOOKUP($B84,'[2]Contacts'!$A$2:$R$186,3,0)</f>
        <v>P.O. Box 275</v>
      </c>
      <c r="K84" s="111" t="str">
        <f>VLOOKUP($B84,'[2]Contacts'!$A$2:$R$186,4,0)</f>
        <v>Maxwell</v>
      </c>
      <c r="L84" s="111" t="str">
        <f>VLOOKUP($B84,'[2]Contacts'!$A$2:$R$186,5,0)</f>
        <v>NM</v>
      </c>
      <c r="M84" s="112">
        <f>VLOOKUP($B84,'[2]Contacts'!$A$2:$R$186,6,0)</f>
        <v>87728</v>
      </c>
      <c r="N84" s="111" t="str">
        <f>VLOOKUP($B84,'[2]Contacts'!$A$2:$R$186,9,0)</f>
        <v>Ms.</v>
      </c>
      <c r="O84" s="110" t="str">
        <f>VLOOKUP($B84,'[2]Contacts'!$A$2:$R$186,10,0)</f>
        <v>Lynn</v>
      </c>
      <c r="P84" s="110" t="str">
        <f>VLOOKUP($B84,'[2]Contacts'!$A$2:$R$186,11,0)</f>
        <v>Romero</v>
      </c>
      <c r="Q84" s="111" t="str">
        <f>VLOOKUP($B84,'[2]Contacts'!$A$2:$R$186,12,0)</f>
        <v>Superintendent</v>
      </c>
      <c r="R84" s="111" t="str">
        <f>VLOOKUP($B84,'[2]Contacts'!$A$2:$R$186,15,0)</f>
        <v>Ms.</v>
      </c>
      <c r="S84" s="110" t="str">
        <f>VLOOKUP($B84,'[2]Contacts'!$A$2:$R$186,16,0)</f>
        <v>Susan</v>
      </c>
      <c r="T84" s="110" t="str">
        <f>VLOOKUP($B84,'[2]Contacts'!$A$2:$R$186,17,0)</f>
        <v>Robinson</v>
      </c>
      <c r="U84" s="110" t="str">
        <f>VLOOKUP($B84,'[2]Contacts'!$A$2:$R$186,18,0)</f>
        <v>Business Manager</v>
      </c>
      <c r="V84" s="113" t="s">
        <v>679</v>
      </c>
      <c r="W84" s="113" t="s">
        <v>680</v>
      </c>
    </row>
    <row r="85" spans="1:23" ht="12.75">
      <c r="A85" s="133">
        <v>80</v>
      </c>
      <c r="B85" s="202" t="s">
        <v>167</v>
      </c>
      <c r="C85" s="196" t="s">
        <v>394</v>
      </c>
      <c r="D85" s="197">
        <v>91674.9</v>
      </c>
      <c r="E85" s="198">
        <v>100253</v>
      </c>
      <c r="F85" s="198">
        <f>GrantExpenditureStatewideSummar!I81</f>
        <v>191927.9</v>
      </c>
      <c r="G85" s="199">
        <v>95453</v>
      </c>
      <c r="H85" s="200">
        <f t="shared" si="2"/>
        <v>96474.9</v>
      </c>
      <c r="I85" s="147">
        <f t="shared" si="3"/>
        <v>0</v>
      </c>
      <c r="J85" s="110" t="e">
        <f>VLOOKUP($B85,'[2]Contacts'!$A$2:$R$186,3,0)</f>
        <v>#N/A</v>
      </c>
      <c r="K85" s="111" t="e">
        <f>VLOOKUP($B85,'[2]Contacts'!$A$2:$R$186,4,0)</f>
        <v>#N/A</v>
      </c>
      <c r="L85" s="111" t="e">
        <f>VLOOKUP($B85,'[2]Contacts'!$A$2:$R$186,5,0)</f>
        <v>#N/A</v>
      </c>
      <c r="M85" s="112" t="e">
        <f>VLOOKUP($B85,'[2]Contacts'!$A$2:$R$186,6,0)</f>
        <v>#N/A</v>
      </c>
      <c r="N85" s="111" t="e">
        <f>VLOOKUP($B85,'[2]Contacts'!$A$2:$R$186,9,0)</f>
        <v>#N/A</v>
      </c>
      <c r="O85" s="110" t="e">
        <f>VLOOKUP($B85,'[2]Contacts'!$A$2:$R$186,10,0)</f>
        <v>#N/A</v>
      </c>
      <c r="P85" s="110" t="e">
        <f>VLOOKUP($B85,'[2]Contacts'!$A$2:$R$186,11,0)</f>
        <v>#N/A</v>
      </c>
      <c r="Q85" s="111" t="e">
        <f>VLOOKUP($B85,'[2]Contacts'!$A$2:$R$186,12,0)</f>
        <v>#N/A</v>
      </c>
      <c r="R85" s="111" t="e">
        <f>VLOOKUP($B85,'[2]Contacts'!$A$2:$R$186,15,0)</f>
        <v>#N/A</v>
      </c>
      <c r="S85" s="110" t="e">
        <f>VLOOKUP($B85,'[2]Contacts'!$A$2:$R$186,16,0)</f>
        <v>#N/A</v>
      </c>
      <c r="T85" s="110" t="e">
        <f>VLOOKUP($B85,'[2]Contacts'!$A$2:$R$186,17,0)</f>
        <v>#N/A</v>
      </c>
      <c r="U85" s="110" t="e">
        <f>VLOOKUP($B85,'[2]Contacts'!$A$2:$R$186,18,0)</f>
        <v>#N/A</v>
      </c>
      <c r="V85" s="113" t="s">
        <v>681</v>
      </c>
      <c r="W85" s="113" t="s">
        <v>682</v>
      </c>
    </row>
    <row r="86" spans="1:23" ht="12.75">
      <c r="A86" s="133">
        <v>81</v>
      </c>
      <c r="B86" s="93" t="s">
        <v>159</v>
      </c>
      <c r="C86" s="106" t="s">
        <v>683</v>
      </c>
      <c r="D86" s="116">
        <v>0</v>
      </c>
      <c r="E86" s="107">
        <v>39908</v>
      </c>
      <c r="F86" s="107">
        <v>39908</v>
      </c>
      <c r="G86" s="108">
        <v>36278</v>
      </c>
      <c r="H86" s="109">
        <f t="shared" si="2"/>
        <v>3630</v>
      </c>
      <c r="I86" s="147">
        <f t="shared" si="3"/>
        <v>0</v>
      </c>
      <c r="J86" s="110" t="e">
        <f>VLOOKUP($B86,'[2]Contacts'!$A$2:$R$186,3,0)</f>
        <v>#N/A</v>
      </c>
      <c r="K86" s="111" t="e">
        <f>VLOOKUP($B86,'[2]Contacts'!$A$2:$R$186,4,0)</f>
        <v>#N/A</v>
      </c>
      <c r="L86" s="111" t="e">
        <f>VLOOKUP($B86,'[2]Contacts'!$A$2:$R$186,5,0)</f>
        <v>#N/A</v>
      </c>
      <c r="M86" s="112" t="e">
        <f>VLOOKUP($B86,'[2]Contacts'!$A$2:$R$186,6,0)</f>
        <v>#N/A</v>
      </c>
      <c r="N86" s="111" t="e">
        <f>VLOOKUP($B86,'[2]Contacts'!$A$2:$R$186,9,0)</f>
        <v>#N/A</v>
      </c>
      <c r="O86" s="110" t="e">
        <f>VLOOKUP($B86,'[2]Contacts'!$A$2:$R$186,10,0)</f>
        <v>#N/A</v>
      </c>
      <c r="P86" s="110" t="e">
        <f>VLOOKUP($B86,'[2]Contacts'!$A$2:$R$186,11,0)</f>
        <v>#N/A</v>
      </c>
      <c r="Q86" s="111" t="e">
        <f>VLOOKUP($B86,'[2]Contacts'!$A$2:$R$186,12,0)</f>
        <v>#N/A</v>
      </c>
      <c r="R86" s="111" t="e">
        <f>VLOOKUP($B86,'[2]Contacts'!$A$2:$R$186,15,0)</f>
        <v>#N/A</v>
      </c>
      <c r="S86" s="110" t="e">
        <f>VLOOKUP($B86,'[2]Contacts'!$A$2:$R$186,16,0)</f>
        <v>#N/A</v>
      </c>
      <c r="T86" s="110" t="e">
        <f>VLOOKUP($B86,'[2]Contacts'!$A$2:$R$186,17,0)</f>
        <v>#N/A</v>
      </c>
      <c r="U86" s="110" t="e">
        <f>VLOOKUP($B86,'[2]Contacts'!$A$2:$R$186,18,0)</f>
        <v>#N/A</v>
      </c>
      <c r="V86" s="113" t="s">
        <v>684</v>
      </c>
      <c r="W86" s="113" t="s">
        <v>685</v>
      </c>
    </row>
    <row r="87" spans="1:23" ht="12.75">
      <c r="A87" s="133">
        <v>82</v>
      </c>
      <c r="B87" s="94" t="s">
        <v>161</v>
      </c>
      <c r="C87" s="106" t="s">
        <v>686</v>
      </c>
      <c r="D87" s="116">
        <v>132.01</v>
      </c>
      <c r="E87" s="107">
        <v>70132</v>
      </c>
      <c r="F87" s="107">
        <v>70264.01</v>
      </c>
      <c r="G87" s="108">
        <v>63752</v>
      </c>
      <c r="H87" s="109">
        <f t="shared" si="2"/>
        <v>6512.009999999995</v>
      </c>
      <c r="I87" s="147">
        <f t="shared" si="3"/>
        <v>0</v>
      </c>
      <c r="J87" s="110" t="str">
        <f>VLOOKUP($B87,'[2]Contacts'!$A$2:$R$186,3,0)</f>
        <v>P.O. Box 275</v>
      </c>
      <c r="K87" s="111" t="str">
        <f>VLOOKUP($B87,'[2]Contacts'!$A$2:$R$186,4,0)</f>
        <v>Melrose</v>
      </c>
      <c r="L87" s="111" t="str">
        <f>VLOOKUP($B87,'[2]Contacts'!$A$2:$R$186,5,0)</f>
        <v>NM</v>
      </c>
      <c r="M87" s="112">
        <f>VLOOKUP($B87,'[2]Contacts'!$A$2:$R$186,6,0)</f>
        <v>88124</v>
      </c>
      <c r="N87" s="111" t="str">
        <f>VLOOKUP($B87,'[2]Contacts'!$A$2:$R$186,9,0)</f>
        <v>Mr.</v>
      </c>
      <c r="O87" s="110" t="str">
        <f>VLOOKUP($B87,'[2]Contacts'!$A$2:$R$186,10,0)</f>
        <v>Jamie</v>
      </c>
      <c r="P87" s="110" t="str">
        <f>VLOOKUP($B87,'[2]Contacts'!$A$2:$R$186,11,0)</f>
        <v>Widner</v>
      </c>
      <c r="Q87" s="111" t="str">
        <f>VLOOKUP($B87,'[2]Contacts'!$A$2:$R$186,12,0)</f>
        <v>Superintendent</v>
      </c>
      <c r="R87" s="111" t="str">
        <f>VLOOKUP($B87,'[2]Contacts'!$A$2:$R$186,15,0)</f>
        <v>Ms.</v>
      </c>
      <c r="S87" s="110" t="str">
        <f>VLOOKUP($B87,'[2]Contacts'!$A$2:$R$186,16,0)</f>
        <v>Pamela</v>
      </c>
      <c r="T87" s="110" t="str">
        <f>VLOOKUP($B87,'[2]Contacts'!$A$2:$R$186,17,0)</f>
        <v>Beevers</v>
      </c>
      <c r="U87" s="110" t="str">
        <f>VLOOKUP($B87,'[2]Contacts'!$A$2:$R$186,18,0)</f>
        <v>Business Manager</v>
      </c>
      <c r="V87" s="113" t="s">
        <v>591</v>
      </c>
      <c r="W87" s="113" t="s">
        <v>687</v>
      </c>
    </row>
    <row r="88" spans="1:23" ht="12.75">
      <c r="A88" s="133">
        <v>83</v>
      </c>
      <c r="B88" s="201" t="s">
        <v>163</v>
      </c>
      <c r="C88" s="196" t="s">
        <v>397</v>
      </c>
      <c r="D88" s="197">
        <v>17395.31</v>
      </c>
      <c r="E88" s="198">
        <v>80116</v>
      </c>
      <c r="F88" s="198">
        <f>GrantExpenditureStatewideSummar!I84</f>
        <v>97511.31</v>
      </c>
      <c r="G88" s="199">
        <v>80966</v>
      </c>
      <c r="H88" s="200">
        <f t="shared" si="2"/>
        <v>16545.309999999998</v>
      </c>
      <c r="I88" s="147">
        <f t="shared" si="3"/>
        <v>0</v>
      </c>
      <c r="J88" s="110" t="str">
        <f>VLOOKUP($B88,'[2]Contacts'!$A$2:$R$186,3,0)</f>
        <v>P.O. Box 309</v>
      </c>
      <c r="K88" s="111" t="str">
        <f>VLOOKUP($B88,'[2]Contacts'!$A$2:$R$186,4,0)</f>
        <v>Ojo Caliente</v>
      </c>
      <c r="L88" s="111" t="str">
        <f>VLOOKUP($B88,'[2]Contacts'!$A$2:$R$186,5,0)</f>
        <v>NM</v>
      </c>
      <c r="M88" s="112">
        <f>VLOOKUP($B88,'[2]Contacts'!$A$2:$R$186,6,0)</f>
        <v>87549</v>
      </c>
      <c r="N88" s="111" t="str">
        <f>VLOOKUP($B88,'[2]Contacts'!$A$2:$R$186,9,0)</f>
        <v>Mr. </v>
      </c>
      <c r="O88" s="110" t="str">
        <f>VLOOKUP($B88,'[2]Contacts'!$A$2:$R$186,10,0)</f>
        <v>Ernesto</v>
      </c>
      <c r="P88" s="110" t="str">
        <f>VLOOKUP($B88,'[2]Contacts'!$A$2:$R$186,11,0)</f>
        <v>Valdez</v>
      </c>
      <c r="Q88" s="111" t="str">
        <f>VLOOKUP($B88,'[2]Contacts'!$A$2:$R$186,12,0)</f>
        <v>Superintendent</v>
      </c>
      <c r="R88" s="111" t="str">
        <f>VLOOKUP($B88,'[2]Contacts'!$A$2:$R$186,15,0)</f>
        <v>Ms.</v>
      </c>
      <c r="S88" s="110" t="str">
        <f>VLOOKUP($B88,'[2]Contacts'!$A$2:$R$186,16,0)</f>
        <v>Brenda</v>
      </c>
      <c r="T88" s="110" t="str">
        <f>VLOOKUP($B88,'[2]Contacts'!$A$2:$R$186,17,0)</f>
        <v>Halder</v>
      </c>
      <c r="U88" s="110" t="str">
        <f>VLOOKUP($B88,'[2]Contacts'!$A$2:$R$186,18,0)</f>
        <v>Business Manager</v>
      </c>
      <c r="V88" s="113" t="s">
        <v>672</v>
      </c>
      <c r="W88" s="113" t="s">
        <v>688</v>
      </c>
    </row>
    <row r="89" spans="1:23" ht="12.75">
      <c r="A89" s="133">
        <v>84</v>
      </c>
      <c r="B89" s="93" t="s">
        <v>165</v>
      </c>
      <c r="C89" s="106" t="s">
        <v>689</v>
      </c>
      <c r="D89" s="116">
        <v>0.52</v>
      </c>
      <c r="E89" s="107">
        <v>108315</v>
      </c>
      <c r="F89" s="107">
        <v>108315.52</v>
      </c>
      <c r="G89" s="108">
        <v>36163</v>
      </c>
      <c r="H89" s="109">
        <f t="shared" si="2"/>
        <v>72152.52</v>
      </c>
      <c r="I89" s="147">
        <f t="shared" si="3"/>
        <v>0</v>
      </c>
      <c r="J89" s="110" t="e">
        <f>VLOOKUP($B89,'[2]Contacts'!$A$2:$R$186,3,0)</f>
        <v>#N/A</v>
      </c>
      <c r="K89" s="111" t="e">
        <f>VLOOKUP($B89,'[2]Contacts'!$A$2:$R$186,4,0)</f>
        <v>#N/A</v>
      </c>
      <c r="L89" s="111" t="e">
        <f>VLOOKUP($B89,'[2]Contacts'!$A$2:$R$186,5,0)</f>
        <v>#N/A</v>
      </c>
      <c r="M89" s="112" t="e">
        <f>VLOOKUP($B89,'[2]Contacts'!$A$2:$R$186,6,0)</f>
        <v>#N/A</v>
      </c>
      <c r="N89" s="111" t="e">
        <f>VLOOKUP($B89,'[2]Contacts'!$A$2:$R$186,9,0)</f>
        <v>#N/A</v>
      </c>
      <c r="O89" s="110" t="e">
        <f>VLOOKUP($B89,'[2]Contacts'!$A$2:$R$186,10,0)</f>
        <v>#N/A</v>
      </c>
      <c r="P89" s="110" t="e">
        <f>VLOOKUP($B89,'[2]Contacts'!$A$2:$R$186,11,0)</f>
        <v>#N/A</v>
      </c>
      <c r="Q89" s="111" t="e">
        <f>VLOOKUP($B89,'[2]Contacts'!$A$2:$R$186,12,0)</f>
        <v>#N/A</v>
      </c>
      <c r="R89" s="111" t="e">
        <f>VLOOKUP($B89,'[2]Contacts'!$A$2:$R$186,15,0)</f>
        <v>#N/A</v>
      </c>
      <c r="S89" s="110" t="e">
        <f>VLOOKUP($B89,'[2]Contacts'!$A$2:$R$186,16,0)</f>
        <v>#N/A</v>
      </c>
      <c r="T89" s="110" t="e">
        <f>VLOOKUP($B89,'[2]Contacts'!$A$2:$R$186,17,0)</f>
        <v>#N/A</v>
      </c>
      <c r="U89" s="110" t="e">
        <f>VLOOKUP($B89,'[2]Contacts'!$A$2:$R$186,18,0)</f>
        <v>#N/A</v>
      </c>
      <c r="V89" s="113" t="s">
        <v>690</v>
      </c>
      <c r="W89" s="113" t="s">
        <v>691</v>
      </c>
    </row>
    <row r="90" spans="1:23" ht="12.75">
      <c r="A90" s="133">
        <v>85</v>
      </c>
      <c r="B90" s="93" t="s">
        <v>169</v>
      </c>
      <c r="C90" s="106" t="s">
        <v>692</v>
      </c>
      <c r="D90" s="116">
        <v>0</v>
      </c>
      <c r="E90" s="107">
        <v>51696</v>
      </c>
      <c r="F90" s="107">
        <v>51696</v>
      </c>
      <c r="G90" s="108">
        <v>50135</v>
      </c>
      <c r="H90" s="109">
        <f t="shared" si="2"/>
        <v>1561</v>
      </c>
      <c r="I90" s="147">
        <f t="shared" si="3"/>
        <v>0</v>
      </c>
      <c r="J90" s="110" t="e">
        <f>VLOOKUP($B90,'[2]Contacts'!$A$2:$R$186,3,0)</f>
        <v>#N/A</v>
      </c>
      <c r="K90" s="111" t="e">
        <f>VLOOKUP($B90,'[2]Contacts'!$A$2:$R$186,4,0)</f>
        <v>#N/A</v>
      </c>
      <c r="L90" s="111" t="e">
        <f>VLOOKUP($B90,'[2]Contacts'!$A$2:$R$186,5,0)</f>
        <v>#N/A</v>
      </c>
      <c r="M90" s="112" t="e">
        <f>VLOOKUP($B90,'[2]Contacts'!$A$2:$R$186,6,0)</f>
        <v>#N/A</v>
      </c>
      <c r="N90" s="111" t="e">
        <f>VLOOKUP($B90,'[2]Contacts'!$A$2:$R$186,9,0)</f>
        <v>#N/A</v>
      </c>
      <c r="O90" s="110" t="e">
        <f>VLOOKUP($B90,'[2]Contacts'!$A$2:$R$186,10,0)</f>
        <v>#N/A</v>
      </c>
      <c r="P90" s="110" t="e">
        <f>VLOOKUP($B90,'[2]Contacts'!$A$2:$R$186,11,0)</f>
        <v>#N/A</v>
      </c>
      <c r="Q90" s="111" t="e">
        <f>VLOOKUP($B90,'[2]Contacts'!$A$2:$R$186,12,0)</f>
        <v>#N/A</v>
      </c>
      <c r="R90" s="111" t="e">
        <f>VLOOKUP($B90,'[2]Contacts'!$A$2:$R$186,15,0)</f>
        <v>#N/A</v>
      </c>
      <c r="S90" s="110" t="e">
        <f>VLOOKUP($B90,'[2]Contacts'!$A$2:$R$186,16,0)</f>
        <v>#N/A</v>
      </c>
      <c r="T90" s="110" t="e">
        <f>VLOOKUP($B90,'[2]Contacts'!$A$2:$R$186,17,0)</f>
        <v>#N/A</v>
      </c>
      <c r="U90" s="110" t="e">
        <f>VLOOKUP($B90,'[2]Contacts'!$A$2:$R$186,18,0)</f>
        <v>#N/A</v>
      </c>
      <c r="V90" s="113" t="s">
        <v>622</v>
      </c>
      <c r="W90" s="113" t="s">
        <v>558</v>
      </c>
    </row>
    <row r="91" spans="1:23" ht="12.75">
      <c r="A91" s="133">
        <v>86</v>
      </c>
      <c r="B91" s="94" t="s">
        <v>171</v>
      </c>
      <c r="C91" s="106" t="s">
        <v>400</v>
      </c>
      <c r="D91" s="116">
        <v>63956.03</v>
      </c>
      <c r="E91" s="107">
        <v>194650</v>
      </c>
      <c r="F91" s="107">
        <v>258606.03</v>
      </c>
      <c r="G91" s="108">
        <v>194738</v>
      </c>
      <c r="H91" s="109">
        <f t="shared" si="2"/>
        <v>63868.03</v>
      </c>
      <c r="I91" s="147">
        <f t="shared" si="3"/>
        <v>0</v>
      </c>
      <c r="J91" s="110" t="str">
        <f>VLOOKUP($B91,'[2]Contacts'!$A$2:$R$186,3,0)</f>
        <v>P.O. Box 179</v>
      </c>
      <c r="K91" s="111" t="str">
        <f>VLOOKUP($B91,'[2]Contacts'!$A$2:$R$186,4,0)</f>
        <v>Mora</v>
      </c>
      <c r="L91" s="111" t="str">
        <f>VLOOKUP($B91,'[2]Contacts'!$A$2:$R$186,5,0)</f>
        <v>NM</v>
      </c>
      <c r="M91" s="112">
        <f>VLOOKUP($B91,'[2]Contacts'!$A$2:$R$186,6,0)</f>
        <v>87732</v>
      </c>
      <c r="N91" s="111" t="str">
        <f>VLOOKUP($B91,'[2]Contacts'!$A$2:$R$186,9,0)</f>
        <v>Ms.</v>
      </c>
      <c r="O91" s="110" t="str">
        <f>VLOOKUP($B91,'[2]Contacts'!$A$2:$R$186,10,0)</f>
        <v>Dora</v>
      </c>
      <c r="P91" s="110" t="str">
        <f>VLOOKUP($B91,'[2]Contacts'!$A$2:$R$186,11,0)</f>
        <v>Romero</v>
      </c>
      <c r="Q91" s="111" t="str">
        <f>VLOOKUP($B91,'[2]Contacts'!$A$2:$R$186,12,0)</f>
        <v>Superintendent</v>
      </c>
      <c r="R91" s="111" t="str">
        <f>VLOOKUP($B91,'[2]Contacts'!$A$2:$R$186,15,0)</f>
        <v>Ms.</v>
      </c>
      <c r="S91" s="110" t="str">
        <f>VLOOKUP($B91,'[2]Contacts'!$A$2:$R$186,16,0)</f>
        <v>Dawn</v>
      </c>
      <c r="T91" s="110" t="str">
        <f>VLOOKUP($B91,'[2]Contacts'!$A$2:$R$186,17,0)</f>
        <v>Biagianti</v>
      </c>
      <c r="U91" s="110" t="str">
        <f>VLOOKUP($B91,'[2]Contacts'!$A$2:$R$186,18,0)</f>
        <v>Business Manager</v>
      </c>
      <c r="V91" s="113" t="s">
        <v>693</v>
      </c>
      <c r="W91" s="113" t="s">
        <v>694</v>
      </c>
    </row>
    <row r="92" spans="1:23" ht="12.75">
      <c r="A92" s="133">
        <v>87</v>
      </c>
      <c r="B92" s="94" t="s">
        <v>173</v>
      </c>
      <c r="C92" s="106" t="s">
        <v>401</v>
      </c>
      <c r="D92" s="116">
        <v>182188.04</v>
      </c>
      <c r="E92" s="107">
        <v>682511</v>
      </c>
      <c r="F92" s="107">
        <v>864699.04</v>
      </c>
      <c r="G92" s="108">
        <v>690983</v>
      </c>
      <c r="H92" s="109">
        <f t="shared" si="2"/>
        <v>173716.04000000004</v>
      </c>
      <c r="I92" s="147">
        <f t="shared" si="3"/>
        <v>0</v>
      </c>
      <c r="J92" s="110" t="str">
        <f>VLOOKUP($B92,'[2]Contacts'!$A$2:$R$186,3,0)</f>
        <v>P.O. Box 2000</v>
      </c>
      <c r="K92" s="111" t="str">
        <f>VLOOKUP($B92,'[2]Contacts'!$A$2:$R$186,4,0)</f>
        <v>Moriarty</v>
      </c>
      <c r="L92" s="111" t="str">
        <f>VLOOKUP($B92,'[2]Contacts'!$A$2:$R$186,5,0)</f>
        <v>NM</v>
      </c>
      <c r="M92" s="112">
        <f>VLOOKUP($B92,'[2]Contacts'!$A$2:$R$186,6,0)</f>
        <v>87035</v>
      </c>
      <c r="N92" s="111" t="str">
        <f>VLOOKUP($B92,'[2]Contacts'!$A$2:$R$186,9,0)</f>
        <v>Mr.</v>
      </c>
      <c r="O92" s="110" t="str">
        <f>VLOOKUP($B92,'[2]Contacts'!$A$2:$R$186,10,0)</f>
        <v>Tom </v>
      </c>
      <c r="P92" s="110" t="str">
        <f>VLOOKUP($B92,'[2]Contacts'!$A$2:$R$186,11,0)</f>
        <v>Sullivan</v>
      </c>
      <c r="Q92" s="111" t="str">
        <f>VLOOKUP($B92,'[2]Contacts'!$A$2:$R$186,12,0)</f>
        <v>Superintendent</v>
      </c>
      <c r="R92" s="111" t="str">
        <f>VLOOKUP($B92,'[2]Contacts'!$A$2:$R$186,15,0)</f>
        <v>Ms. </v>
      </c>
      <c r="S92" s="110" t="str">
        <f>VLOOKUP($B92,'[2]Contacts'!$A$2:$R$186,16,0)</f>
        <v>Marla</v>
      </c>
      <c r="T92" s="110" t="str">
        <f>VLOOKUP($B92,'[2]Contacts'!$A$2:$R$186,17,0)</f>
        <v>Lovato</v>
      </c>
      <c r="U92" s="110" t="str">
        <f>VLOOKUP($B92,'[2]Contacts'!$A$2:$R$186,18,0)</f>
        <v>Business Manager</v>
      </c>
      <c r="V92" s="113" t="s">
        <v>695</v>
      </c>
      <c r="W92" s="113" t="s">
        <v>696</v>
      </c>
    </row>
    <row r="93" spans="1:23" ht="12.75">
      <c r="A93" s="133">
        <v>88</v>
      </c>
      <c r="B93" s="94" t="s">
        <v>175</v>
      </c>
      <c r="C93" s="106" t="s">
        <v>402</v>
      </c>
      <c r="D93" s="116">
        <v>9593</v>
      </c>
      <c r="E93" s="107">
        <v>1025</v>
      </c>
      <c r="F93" s="107">
        <v>10618</v>
      </c>
      <c r="G93" s="108">
        <v>8634</v>
      </c>
      <c r="H93" s="109">
        <f t="shared" si="2"/>
        <v>1984</v>
      </c>
      <c r="I93" s="147">
        <f t="shared" si="3"/>
        <v>0</v>
      </c>
      <c r="J93" s="110" t="str">
        <f>VLOOKUP($B93,'[2]Contacts'!$A$2:$R$186,3,0)</f>
        <v>P.O. Box 258</v>
      </c>
      <c r="K93" s="111" t="str">
        <f>VLOOKUP($B93,'[2]Contacts'!$A$2:$R$186,4,0)</f>
        <v>Mosquero</v>
      </c>
      <c r="L93" s="111" t="str">
        <f>VLOOKUP($B93,'[2]Contacts'!$A$2:$R$186,5,0)</f>
        <v>NM</v>
      </c>
      <c r="M93" s="112">
        <f>VLOOKUP($B93,'[2]Contacts'!$A$2:$R$186,6,0)</f>
        <v>87733</v>
      </c>
      <c r="N93" s="111" t="str">
        <f>VLOOKUP($B93,'[2]Contacts'!$A$2:$R$186,9,0)</f>
        <v>Mr.</v>
      </c>
      <c r="O93" s="110" t="str">
        <f>VLOOKUP($B93,'[2]Contacts'!$A$2:$R$186,10,0)</f>
        <v>Bill</v>
      </c>
      <c r="P93" s="110" t="str">
        <f>VLOOKUP($B93,'[2]Contacts'!$A$2:$R$186,11,0)</f>
        <v>Ward</v>
      </c>
      <c r="Q93" s="111" t="str">
        <f>VLOOKUP($B93,'[2]Contacts'!$A$2:$R$186,12,0)</f>
        <v>Superintendent</v>
      </c>
      <c r="R93" s="111" t="str">
        <f>VLOOKUP($B93,'[2]Contacts'!$A$2:$R$186,15,0)</f>
        <v>Ms.</v>
      </c>
      <c r="S93" s="110" t="str">
        <f>VLOOKUP($B93,'[2]Contacts'!$A$2:$R$186,16,0)</f>
        <v>Darla</v>
      </c>
      <c r="T93" s="110" t="str">
        <f>VLOOKUP($B93,'[2]Contacts'!$A$2:$R$186,17,0)</f>
        <v>King</v>
      </c>
      <c r="U93" s="110" t="str">
        <f>VLOOKUP($B93,'[2]Contacts'!$A$2:$R$186,18,0)</f>
        <v>Business Manager</v>
      </c>
      <c r="V93" s="113" t="s">
        <v>697</v>
      </c>
      <c r="W93" s="113" t="s">
        <v>517</v>
      </c>
    </row>
    <row r="94" spans="1:23" ht="12.75">
      <c r="A94" s="133">
        <v>89</v>
      </c>
      <c r="B94" s="201" t="s">
        <v>177</v>
      </c>
      <c r="C94" s="196" t="s">
        <v>403</v>
      </c>
      <c r="D94" s="197">
        <v>48467.8</v>
      </c>
      <c r="E94" s="198">
        <v>214912</v>
      </c>
      <c r="F94" s="198">
        <f>GrantExpenditureStatewideSummar!I90</f>
        <v>263379.8</v>
      </c>
      <c r="G94" s="199">
        <v>203693</v>
      </c>
      <c r="H94" s="200">
        <f t="shared" si="2"/>
        <v>59686.79999999999</v>
      </c>
      <c r="I94" s="147">
        <f t="shared" si="3"/>
        <v>0</v>
      </c>
      <c r="J94" s="110" t="str">
        <f>VLOOKUP($B94,'[2]Contacts'!$A$2:$R$186,3,0)</f>
        <v>P.O. Box 456</v>
      </c>
      <c r="K94" s="111" t="str">
        <f>VLOOKUP($B94,'[2]Contacts'!$A$2:$R$186,4,0)</f>
        <v>Mountainair</v>
      </c>
      <c r="L94" s="111" t="str">
        <f>VLOOKUP($B94,'[2]Contacts'!$A$2:$R$186,5,0)</f>
        <v>NM</v>
      </c>
      <c r="M94" s="112">
        <f>VLOOKUP($B94,'[2]Contacts'!$A$2:$R$186,6,0)</f>
        <v>87036</v>
      </c>
      <c r="N94" s="111" t="str">
        <f>VLOOKUP($B94,'[2]Contacts'!$A$2:$R$186,9,0)</f>
        <v>Mr.</v>
      </c>
      <c r="O94" s="110" t="str">
        <f>VLOOKUP($B94,'[2]Contacts'!$A$2:$R$186,10,0)</f>
        <v>Ronald</v>
      </c>
      <c r="P94" s="110" t="str">
        <f>VLOOKUP($B94,'[2]Contacts'!$A$2:$R$186,11,0)</f>
        <v>Hendrix</v>
      </c>
      <c r="Q94" s="111" t="str">
        <f>VLOOKUP($B94,'[2]Contacts'!$A$2:$R$186,12,0)</f>
        <v>Superintendent</v>
      </c>
      <c r="R94" s="111" t="str">
        <f>VLOOKUP($B94,'[2]Contacts'!$A$2:$R$186,15,0)</f>
        <v>Ms.</v>
      </c>
      <c r="S94" s="110" t="str">
        <f>VLOOKUP($B94,'[2]Contacts'!$A$2:$R$186,16,0)</f>
        <v>Tammy</v>
      </c>
      <c r="T94" s="110" t="str">
        <f>VLOOKUP($B94,'[2]Contacts'!$A$2:$R$186,17,0)</f>
        <v>Zamora</v>
      </c>
      <c r="U94" s="110" t="str">
        <f>VLOOKUP($B94,'[2]Contacts'!$A$2:$R$186,18,0)</f>
        <v>Business Manager</v>
      </c>
      <c r="V94" s="113" t="s">
        <v>648</v>
      </c>
      <c r="W94" s="113" t="s">
        <v>698</v>
      </c>
    </row>
    <row r="95" spans="1:23" ht="12.75">
      <c r="A95" s="133">
        <v>90</v>
      </c>
      <c r="B95" s="93" t="s">
        <v>179</v>
      </c>
      <c r="C95" s="106" t="s">
        <v>699</v>
      </c>
      <c r="D95" s="116">
        <v>39372.57</v>
      </c>
      <c r="E95" s="107">
        <v>84144</v>
      </c>
      <c r="F95" s="107">
        <v>123516.57</v>
      </c>
      <c r="G95" s="108">
        <v>91728</v>
      </c>
      <c r="H95" s="109">
        <f t="shared" si="2"/>
        <v>31788.570000000007</v>
      </c>
      <c r="I95" s="147">
        <f t="shared" si="3"/>
        <v>0</v>
      </c>
      <c r="J95" s="110" t="e">
        <f>VLOOKUP($B95,'[2]Contacts'!$A$2:$R$186,3,0)</f>
        <v>#N/A</v>
      </c>
      <c r="K95" s="111" t="e">
        <f>VLOOKUP($B95,'[2]Contacts'!$A$2:$R$186,4,0)</f>
        <v>#N/A</v>
      </c>
      <c r="L95" s="111" t="e">
        <f>VLOOKUP($B95,'[2]Contacts'!$A$2:$R$186,5,0)</f>
        <v>#N/A</v>
      </c>
      <c r="M95" s="112" t="e">
        <f>VLOOKUP($B95,'[2]Contacts'!$A$2:$R$186,6,0)</f>
        <v>#N/A</v>
      </c>
      <c r="N95" s="111" t="e">
        <f>VLOOKUP($B95,'[2]Contacts'!$A$2:$R$186,9,0)</f>
        <v>#N/A</v>
      </c>
      <c r="O95" s="110" t="e">
        <f>VLOOKUP($B95,'[2]Contacts'!$A$2:$R$186,10,0)</f>
        <v>#N/A</v>
      </c>
      <c r="P95" s="110" t="e">
        <f>VLOOKUP($B95,'[2]Contacts'!$A$2:$R$186,11,0)</f>
        <v>#N/A</v>
      </c>
      <c r="Q95" s="111" t="e">
        <f>VLOOKUP($B95,'[2]Contacts'!$A$2:$R$186,12,0)</f>
        <v>#N/A</v>
      </c>
      <c r="R95" s="111" t="e">
        <f>VLOOKUP($B95,'[2]Contacts'!$A$2:$R$186,15,0)</f>
        <v>#N/A</v>
      </c>
      <c r="S95" s="110" t="e">
        <f>VLOOKUP($B95,'[2]Contacts'!$A$2:$R$186,16,0)</f>
        <v>#N/A</v>
      </c>
      <c r="T95" s="110" t="e">
        <f>VLOOKUP($B95,'[2]Contacts'!$A$2:$R$186,17,0)</f>
        <v>#N/A</v>
      </c>
      <c r="U95" s="110" t="e">
        <f>VLOOKUP($B95,'[2]Contacts'!$A$2:$R$186,18,0)</f>
        <v>#N/A</v>
      </c>
      <c r="V95" s="113" t="s">
        <v>700</v>
      </c>
      <c r="W95" s="113" t="s">
        <v>701</v>
      </c>
    </row>
    <row r="96" spans="1:23" ht="12.75">
      <c r="A96" s="133">
        <v>91</v>
      </c>
      <c r="B96" s="93" t="s">
        <v>454</v>
      </c>
      <c r="C96" s="106" t="s">
        <v>702</v>
      </c>
      <c r="D96" s="116">
        <v>17889</v>
      </c>
      <c r="E96" s="116">
        <v>28054</v>
      </c>
      <c r="F96" s="107">
        <v>45943</v>
      </c>
      <c r="G96" s="108">
        <v>16100</v>
      </c>
      <c r="H96" s="109">
        <f t="shared" si="2"/>
        <v>29843</v>
      </c>
      <c r="I96" s="147">
        <f t="shared" si="3"/>
        <v>0</v>
      </c>
      <c r="J96" s="110" t="e">
        <f>VLOOKUP($B96,'[2]Contacts'!$A$2:$R$186,3,0)</f>
        <v>#N/A</v>
      </c>
      <c r="K96" s="111" t="e">
        <f>VLOOKUP($B96,'[2]Contacts'!$A$2:$R$186,4,0)</f>
        <v>#N/A</v>
      </c>
      <c r="L96" s="111" t="e">
        <f>VLOOKUP($B96,'[2]Contacts'!$A$2:$R$186,5,0)</f>
        <v>#N/A</v>
      </c>
      <c r="M96" s="112" t="e">
        <f>VLOOKUP($B96,'[2]Contacts'!$A$2:$R$186,6,0)</f>
        <v>#N/A</v>
      </c>
      <c r="N96" s="111" t="e">
        <f>VLOOKUP($B96,'[2]Contacts'!$A$2:$R$186,9,0)</f>
        <v>#N/A</v>
      </c>
      <c r="O96" s="110" t="e">
        <f>VLOOKUP($B96,'[2]Contacts'!$A$2:$R$186,10,0)</f>
        <v>#N/A</v>
      </c>
      <c r="P96" s="110" t="e">
        <f>VLOOKUP($B96,'[2]Contacts'!$A$2:$R$186,11,0)</f>
        <v>#N/A</v>
      </c>
      <c r="Q96" s="111" t="e">
        <f>VLOOKUP($B96,'[2]Contacts'!$A$2:$R$186,12,0)</f>
        <v>#N/A</v>
      </c>
      <c r="R96" s="111" t="e">
        <f>VLOOKUP($B96,'[2]Contacts'!$A$2:$R$186,15,0)</f>
        <v>#N/A</v>
      </c>
      <c r="S96" s="110" t="e">
        <f>VLOOKUP($B96,'[2]Contacts'!$A$2:$R$186,16,0)</f>
        <v>#N/A</v>
      </c>
      <c r="T96" s="110" t="e">
        <f>VLOOKUP($B96,'[2]Contacts'!$A$2:$R$186,17,0)</f>
        <v>#N/A</v>
      </c>
      <c r="U96" s="110" t="e">
        <f>VLOOKUP($B96,'[2]Contacts'!$A$2:$R$186,18,0)</f>
        <v>#N/A</v>
      </c>
      <c r="V96" s="113" t="s">
        <v>703</v>
      </c>
      <c r="W96" s="113" t="s">
        <v>704</v>
      </c>
    </row>
    <row r="97" spans="1:23" ht="12.75">
      <c r="A97" s="133">
        <v>92</v>
      </c>
      <c r="B97" s="97">
        <v>554</v>
      </c>
      <c r="C97" s="106" t="s">
        <v>705</v>
      </c>
      <c r="D97" s="116">
        <v>0</v>
      </c>
      <c r="E97" s="107">
        <v>105355</v>
      </c>
      <c r="F97" s="107">
        <v>105355</v>
      </c>
      <c r="G97" s="107">
        <v>0</v>
      </c>
      <c r="H97" s="109">
        <f t="shared" si="2"/>
        <v>105355</v>
      </c>
      <c r="I97" s="147">
        <f t="shared" si="3"/>
        <v>0</v>
      </c>
      <c r="J97" s="110" t="e">
        <f>VLOOKUP($B97,'[2]Contacts'!$A$2:$R$186,3,0)</f>
        <v>#N/A</v>
      </c>
      <c r="K97" s="111" t="e">
        <f>VLOOKUP($B97,'[2]Contacts'!$A$2:$R$186,4,0)</f>
        <v>#N/A</v>
      </c>
      <c r="L97" s="111" t="e">
        <f>VLOOKUP($B97,'[2]Contacts'!$A$2:$R$186,5,0)</f>
        <v>#N/A</v>
      </c>
      <c r="M97" s="112" t="e">
        <f>VLOOKUP($B97,'[2]Contacts'!$A$2:$R$186,6,0)</f>
        <v>#N/A</v>
      </c>
      <c r="N97" s="111" t="e">
        <f>VLOOKUP($B97,'[2]Contacts'!$A$2:$R$186,9,0)</f>
        <v>#N/A</v>
      </c>
      <c r="O97" s="110" t="e">
        <f>VLOOKUP($B97,'[2]Contacts'!$A$2:$R$186,10,0)</f>
        <v>#N/A</v>
      </c>
      <c r="P97" s="110" t="e">
        <f>VLOOKUP($B97,'[2]Contacts'!$A$2:$R$186,11,0)</f>
        <v>#N/A</v>
      </c>
      <c r="Q97" s="111" t="e">
        <f>VLOOKUP($B97,'[2]Contacts'!$A$2:$R$186,12,0)</f>
        <v>#N/A</v>
      </c>
      <c r="R97" s="111" t="e">
        <f>VLOOKUP($B97,'[2]Contacts'!$A$2:$R$186,15,0)</f>
        <v>#N/A</v>
      </c>
      <c r="S97" s="110" t="e">
        <f>VLOOKUP($B97,'[2]Contacts'!$A$2:$R$186,16,0)</f>
        <v>#N/A</v>
      </c>
      <c r="T97" s="110" t="e">
        <f>VLOOKUP($B97,'[2]Contacts'!$A$2:$R$186,17,0)</f>
        <v>#N/A</v>
      </c>
      <c r="U97" s="110" t="e">
        <f>VLOOKUP($B97,'[2]Contacts'!$A$2:$R$186,18,0)</f>
        <v>#N/A</v>
      </c>
      <c r="V97" s="113" t="s">
        <v>706</v>
      </c>
      <c r="W97" s="113" t="s">
        <v>707</v>
      </c>
    </row>
    <row r="98" spans="1:23" ht="12.75">
      <c r="A98" s="133">
        <v>93</v>
      </c>
      <c r="B98" s="93" t="s">
        <v>183</v>
      </c>
      <c r="C98" s="106" t="s">
        <v>406</v>
      </c>
      <c r="D98" s="116">
        <v>15067.72</v>
      </c>
      <c r="E98" s="107">
        <v>21527</v>
      </c>
      <c r="F98" s="107">
        <v>36594.72</v>
      </c>
      <c r="G98" s="108">
        <v>19569</v>
      </c>
      <c r="H98" s="109">
        <f t="shared" si="2"/>
        <v>17025.72</v>
      </c>
      <c r="I98" s="147">
        <f t="shared" si="3"/>
        <v>0</v>
      </c>
      <c r="J98" s="110" t="e">
        <f>VLOOKUP($B98,'[2]Contacts'!$A$2:$R$186,3,0)</f>
        <v>#N/A</v>
      </c>
      <c r="K98" s="111" t="e">
        <f>VLOOKUP($B98,'[2]Contacts'!$A$2:$R$186,4,0)</f>
        <v>#N/A</v>
      </c>
      <c r="L98" s="111" t="e">
        <f>VLOOKUP($B98,'[2]Contacts'!$A$2:$R$186,5,0)</f>
        <v>#N/A</v>
      </c>
      <c r="M98" s="112" t="e">
        <f>VLOOKUP($B98,'[2]Contacts'!$A$2:$R$186,6,0)</f>
        <v>#N/A</v>
      </c>
      <c r="N98" s="111" t="e">
        <f>VLOOKUP($B98,'[2]Contacts'!$A$2:$R$186,9,0)</f>
        <v>#N/A</v>
      </c>
      <c r="O98" s="110" t="e">
        <f>VLOOKUP($B98,'[2]Contacts'!$A$2:$R$186,10,0)</f>
        <v>#N/A</v>
      </c>
      <c r="P98" s="110" t="e">
        <f>VLOOKUP($B98,'[2]Contacts'!$A$2:$R$186,11,0)</f>
        <v>#N/A</v>
      </c>
      <c r="Q98" s="111" t="e">
        <f>VLOOKUP($B98,'[2]Contacts'!$A$2:$R$186,12,0)</f>
        <v>#N/A</v>
      </c>
      <c r="R98" s="111" t="e">
        <f>VLOOKUP($B98,'[2]Contacts'!$A$2:$R$186,15,0)</f>
        <v>#N/A</v>
      </c>
      <c r="S98" s="110" t="e">
        <f>VLOOKUP($B98,'[2]Contacts'!$A$2:$R$186,16,0)</f>
        <v>#N/A</v>
      </c>
      <c r="T98" s="110" t="e">
        <f>VLOOKUP($B98,'[2]Contacts'!$A$2:$R$186,17,0)</f>
        <v>#N/A</v>
      </c>
      <c r="U98" s="110" t="e">
        <f>VLOOKUP($B98,'[2]Contacts'!$A$2:$R$186,18,0)</f>
        <v>#N/A</v>
      </c>
      <c r="V98" s="113" t="s">
        <v>708</v>
      </c>
      <c r="W98" s="113" t="s">
        <v>709</v>
      </c>
    </row>
    <row r="99" spans="1:23" ht="18.75" customHeight="1">
      <c r="A99" s="133">
        <v>94</v>
      </c>
      <c r="B99" s="99">
        <v>504</v>
      </c>
      <c r="C99" s="106" t="s">
        <v>407</v>
      </c>
      <c r="D99" s="116">
        <v>14744.59</v>
      </c>
      <c r="E99" s="107">
        <v>123805</v>
      </c>
      <c r="F99" s="107">
        <v>138549.59</v>
      </c>
      <c r="G99" s="108">
        <v>124098</v>
      </c>
      <c r="H99" s="109">
        <f t="shared" si="2"/>
        <v>14451.589999999997</v>
      </c>
      <c r="I99" s="147">
        <f t="shared" si="3"/>
        <v>0</v>
      </c>
      <c r="J99" s="110" t="e">
        <f>VLOOKUP($B99,'[2]Contacts'!$A$2:$R$186,3,0)</f>
        <v>#N/A</v>
      </c>
      <c r="K99" s="111" t="e">
        <f>VLOOKUP($B99,'[2]Contacts'!$A$2:$R$186,4,0)</f>
        <v>#N/A</v>
      </c>
      <c r="L99" s="111" t="e">
        <f>VLOOKUP($B99,'[2]Contacts'!$A$2:$R$186,5,0)</f>
        <v>#N/A</v>
      </c>
      <c r="M99" s="112" t="e">
        <f>VLOOKUP($B99,'[2]Contacts'!$A$2:$R$186,6,0)</f>
        <v>#N/A</v>
      </c>
      <c r="N99" s="111" t="e">
        <f>VLOOKUP($B99,'[2]Contacts'!$A$2:$R$186,9,0)</f>
        <v>#N/A</v>
      </c>
      <c r="O99" s="110" t="e">
        <f>VLOOKUP($B99,'[2]Contacts'!$A$2:$R$186,10,0)</f>
        <v>#N/A</v>
      </c>
      <c r="P99" s="110" t="e">
        <f>VLOOKUP($B99,'[2]Contacts'!$A$2:$R$186,11,0)</f>
        <v>#N/A</v>
      </c>
      <c r="Q99" s="111" t="e">
        <f>VLOOKUP($B99,'[2]Contacts'!$A$2:$R$186,12,0)</f>
        <v>#N/A</v>
      </c>
      <c r="R99" s="111" t="e">
        <f>VLOOKUP($B99,'[2]Contacts'!$A$2:$R$186,15,0)</f>
        <v>#N/A</v>
      </c>
      <c r="S99" s="110" t="e">
        <f>VLOOKUP($B99,'[2]Contacts'!$A$2:$R$186,16,0)</f>
        <v>#N/A</v>
      </c>
      <c r="T99" s="110" t="e">
        <f>VLOOKUP($B99,'[2]Contacts'!$A$2:$R$186,17,0)</f>
        <v>#N/A</v>
      </c>
      <c r="U99" s="110" t="e">
        <f>VLOOKUP($B99,'[2]Contacts'!$A$2:$R$186,18,0)</f>
        <v>#N/A</v>
      </c>
      <c r="V99" s="113" t="s">
        <v>710</v>
      </c>
      <c r="W99" s="113" t="s">
        <v>711</v>
      </c>
    </row>
    <row r="100" spans="1:23" ht="12.75">
      <c r="A100" s="133">
        <v>95</v>
      </c>
      <c r="B100" s="94" t="s">
        <v>187</v>
      </c>
      <c r="C100" s="106" t="s">
        <v>712</v>
      </c>
      <c r="D100" s="116">
        <v>61603.21</v>
      </c>
      <c r="E100" s="107">
        <v>270464</v>
      </c>
      <c r="F100" s="107">
        <v>332067.21</v>
      </c>
      <c r="G100" s="108">
        <v>245862</v>
      </c>
      <c r="H100" s="109">
        <f t="shared" si="2"/>
        <v>86205.21000000002</v>
      </c>
      <c r="I100" s="147">
        <f t="shared" si="3"/>
        <v>0</v>
      </c>
      <c r="J100" s="110" t="str">
        <f>VLOOKUP($B100,'[2]Contacts'!$A$2:$R$186,3,0)</f>
        <v>P.O. Box 368</v>
      </c>
      <c r="K100" s="111" t="str">
        <f>VLOOKUP($B100,'[2]Contacts'!$A$2:$R$186,4,0)</f>
        <v>Pecos</v>
      </c>
      <c r="L100" s="111" t="str">
        <f>VLOOKUP($B100,'[2]Contacts'!$A$2:$R$186,5,0)</f>
        <v>NM</v>
      </c>
      <c r="M100" s="112">
        <f>VLOOKUP($B100,'[2]Contacts'!$A$2:$R$186,6,0)</f>
        <v>87552</v>
      </c>
      <c r="N100" s="111" t="str">
        <f>VLOOKUP($B100,'[2]Contacts'!$A$2:$R$186,9,0)</f>
        <v>Mr.</v>
      </c>
      <c r="O100" s="110" t="str">
        <f>VLOOKUP($B100,'[2]Contacts'!$A$2:$R$186,10,0)</f>
        <v>Fred </v>
      </c>
      <c r="P100" s="110" t="str">
        <f>VLOOKUP($B100,'[2]Contacts'!$A$2:$R$186,11,0)</f>
        <v>Trujillo</v>
      </c>
      <c r="Q100" s="111" t="str">
        <f>VLOOKUP($B100,'[2]Contacts'!$A$2:$R$186,12,0)</f>
        <v>Superintendent</v>
      </c>
      <c r="R100" s="111" t="str">
        <f>VLOOKUP($B100,'[2]Contacts'!$A$2:$R$186,15,0)</f>
        <v>Ms.</v>
      </c>
      <c r="S100" s="110" t="str">
        <f>VLOOKUP($B100,'[2]Contacts'!$A$2:$R$186,16,0)</f>
        <v>Brenda</v>
      </c>
      <c r="T100" s="110" t="str">
        <f>VLOOKUP($B100,'[2]Contacts'!$A$2:$R$186,17,0)</f>
        <v>Gallegos</v>
      </c>
      <c r="U100" s="110" t="str">
        <f>VLOOKUP($B100,'[2]Contacts'!$A$2:$R$186,18,0)</f>
        <v>Business Manager</v>
      </c>
      <c r="V100" s="113" t="s">
        <v>713</v>
      </c>
      <c r="W100" s="113" t="s">
        <v>714</v>
      </c>
    </row>
    <row r="101" spans="1:23" ht="12.75">
      <c r="A101" s="133">
        <v>96</v>
      </c>
      <c r="B101" s="94" t="s">
        <v>189</v>
      </c>
      <c r="C101" s="106" t="s">
        <v>715</v>
      </c>
      <c r="D101" s="116">
        <v>1126.37</v>
      </c>
      <c r="E101" s="107">
        <v>128429</v>
      </c>
      <c r="F101" s="107">
        <v>129555.37</v>
      </c>
      <c r="G101" s="108">
        <v>116747</v>
      </c>
      <c r="H101" s="109">
        <f t="shared" si="2"/>
        <v>12808.369999999995</v>
      </c>
      <c r="I101" s="147">
        <f t="shared" si="3"/>
        <v>0</v>
      </c>
      <c r="J101" s="110" t="str">
        <f>VLOOKUP($B101,'[2]Contacts'!$A$2:$R$186,3,0)</f>
        <v>P.O. Box 520</v>
      </c>
      <c r="K101" s="111" t="str">
        <f>VLOOKUP($B101,'[2]Contacts'!$A$2:$R$186,4,0)</f>
        <v>Penasco</v>
      </c>
      <c r="L101" s="111" t="str">
        <f>VLOOKUP($B101,'[2]Contacts'!$A$2:$R$186,5,0)</f>
        <v>NM</v>
      </c>
      <c r="M101" s="112">
        <f>VLOOKUP($B101,'[2]Contacts'!$A$2:$R$186,6,0)</f>
        <v>87553</v>
      </c>
      <c r="N101" s="111" t="str">
        <f>VLOOKUP($B101,'[2]Contacts'!$A$2:$R$186,9,0)</f>
        <v>Ms.</v>
      </c>
      <c r="O101" s="110" t="str">
        <f>VLOOKUP($B101,'[2]Contacts'!$A$2:$R$186,10,0)</f>
        <v>Darlene</v>
      </c>
      <c r="P101" s="110" t="str">
        <f>VLOOKUP($B101,'[2]Contacts'!$A$2:$R$186,11,0)</f>
        <v>Ulibarri</v>
      </c>
      <c r="Q101" s="111" t="str">
        <f>VLOOKUP($B101,'[2]Contacts'!$A$2:$R$186,12,0)</f>
        <v>Superintendent</v>
      </c>
      <c r="R101" s="111" t="str">
        <f>VLOOKUP($B101,'[2]Contacts'!$A$2:$R$186,15,0)</f>
        <v>Ms.</v>
      </c>
      <c r="S101" s="110" t="str">
        <f>VLOOKUP($B101,'[2]Contacts'!$A$2:$R$186,16,0)</f>
        <v>Elizabeth </v>
      </c>
      <c r="T101" s="110" t="str">
        <f>VLOOKUP($B101,'[2]Contacts'!$A$2:$R$186,17,0)</f>
        <v>Romero</v>
      </c>
      <c r="U101" s="110" t="str">
        <f>VLOOKUP($B101,'[2]Contacts'!$A$2:$R$186,18,0)</f>
        <v>Business Manager</v>
      </c>
      <c r="V101" s="113" t="s">
        <v>716</v>
      </c>
      <c r="W101" s="113" t="s">
        <v>717</v>
      </c>
    </row>
    <row r="102" spans="1:23" ht="12.75">
      <c r="A102" s="133">
        <v>97</v>
      </c>
      <c r="B102" s="201" t="s">
        <v>191</v>
      </c>
      <c r="C102" s="196" t="s">
        <v>410</v>
      </c>
      <c r="D102" s="197">
        <v>113989.44</v>
      </c>
      <c r="E102" s="198">
        <v>275007</v>
      </c>
      <c r="F102" s="198">
        <f>GrantExpenditureStatewideSummar!I98</f>
        <v>388996.44</v>
      </c>
      <c r="G102" s="199">
        <v>259800</v>
      </c>
      <c r="H102" s="200">
        <f t="shared" si="2"/>
        <v>129196.44</v>
      </c>
      <c r="I102" s="147">
        <f t="shared" si="3"/>
        <v>0</v>
      </c>
      <c r="J102" s="110" t="str">
        <f>VLOOKUP($B102,'[2]Contacts'!$A$2:$R$186,3,0)</f>
        <v>1574 State Road 502 West</v>
      </c>
      <c r="K102" s="111" t="str">
        <f>VLOOKUP($B102,'[2]Contacts'!$A$2:$R$186,4,0)</f>
        <v>Santa Fe</v>
      </c>
      <c r="L102" s="111" t="str">
        <f>VLOOKUP($B102,'[2]Contacts'!$A$2:$R$186,5,0)</f>
        <v>NM</v>
      </c>
      <c r="M102" s="112">
        <f>VLOOKUP($B102,'[2]Contacts'!$A$2:$R$186,6,0)</f>
        <v>87506</v>
      </c>
      <c r="N102" s="111" t="str">
        <f>VLOOKUP($B102,'[2]Contacts'!$A$2:$R$186,9,0)</f>
        <v>Mr.</v>
      </c>
      <c r="O102" s="110" t="str">
        <f>VLOOKUP($B102,'[2]Contacts'!$A$2:$R$186,10,0)</f>
        <v>Adán</v>
      </c>
      <c r="P102" s="110" t="str">
        <f>VLOOKUP($B102,'[2]Contacts'!$A$2:$R$186,11,0)</f>
        <v>Delgado</v>
      </c>
      <c r="Q102" s="111" t="str">
        <f>VLOOKUP($B102,'[2]Contacts'!$A$2:$R$186,12,0)</f>
        <v>Superintendent</v>
      </c>
      <c r="R102" s="111" t="str">
        <f>VLOOKUP($B102,'[2]Contacts'!$A$2:$R$186,15,0)</f>
        <v>Mr.</v>
      </c>
      <c r="S102" s="110" t="str">
        <f>VLOOKUP($B102,'[2]Contacts'!$A$2:$R$186,16,0)</f>
        <v>Bobby</v>
      </c>
      <c r="T102" s="110" t="str">
        <f>VLOOKUP($B102,'[2]Contacts'!$A$2:$R$186,17,0)</f>
        <v>Spinelli</v>
      </c>
      <c r="U102" s="110" t="str">
        <f>VLOOKUP($B102,'[2]Contacts'!$A$2:$R$186,18,0)</f>
        <v>Finance Director</v>
      </c>
      <c r="V102" s="113" t="s">
        <v>718</v>
      </c>
      <c r="W102" s="113" t="s">
        <v>719</v>
      </c>
    </row>
    <row r="103" spans="1:23" ht="12.75">
      <c r="A103" s="133">
        <v>98</v>
      </c>
      <c r="B103" s="94" t="s">
        <v>193</v>
      </c>
      <c r="C103" s="106" t="s">
        <v>411</v>
      </c>
      <c r="D103" s="116">
        <v>167387.64</v>
      </c>
      <c r="E103" s="107">
        <v>977234</v>
      </c>
      <c r="F103" s="107">
        <v>1144621.64</v>
      </c>
      <c r="G103" s="108">
        <v>901060</v>
      </c>
      <c r="H103" s="109">
        <f t="shared" si="2"/>
        <v>243561.6399999999</v>
      </c>
      <c r="I103" s="147">
        <f t="shared" si="3"/>
        <v>0</v>
      </c>
      <c r="J103" s="110" t="str">
        <f>VLOOKUP($B103,'[2]Contacts'!$A$2:$R$186,3,0)</f>
        <v>501 South Abilene</v>
      </c>
      <c r="K103" s="111" t="str">
        <f>VLOOKUP($B103,'[2]Contacts'!$A$2:$R$186,4,0)</f>
        <v>Portales</v>
      </c>
      <c r="L103" s="111" t="str">
        <f>VLOOKUP($B103,'[2]Contacts'!$A$2:$R$186,5,0)</f>
        <v>NM</v>
      </c>
      <c r="M103" s="112">
        <f>VLOOKUP($B103,'[2]Contacts'!$A$2:$R$186,6,0)</f>
        <v>88130</v>
      </c>
      <c r="N103" s="111" t="str">
        <f>VLOOKUP($B103,'[2]Contacts'!$A$2:$R$186,9,0)</f>
        <v>Mr.</v>
      </c>
      <c r="O103" s="110" t="str">
        <f>VLOOKUP($B103,'[2]Contacts'!$A$2:$R$186,10,0)</f>
        <v>Johnnie</v>
      </c>
      <c r="P103" s="110" t="str">
        <f>VLOOKUP($B103,'[2]Contacts'!$A$2:$R$186,11,0)</f>
        <v>Cain</v>
      </c>
      <c r="Q103" s="111" t="str">
        <f>VLOOKUP($B103,'[2]Contacts'!$A$2:$R$186,12,0)</f>
        <v>Superintendent</v>
      </c>
      <c r="R103" s="111" t="str">
        <f>VLOOKUP($B103,'[2]Contacts'!$A$2:$R$186,15,0)</f>
        <v>Ms.</v>
      </c>
      <c r="S103" s="110" t="str">
        <f>VLOOKUP($B103,'[2]Contacts'!$A$2:$R$186,16,0)</f>
        <v>Sarah</v>
      </c>
      <c r="T103" s="110" t="str">
        <f>VLOOKUP($B103,'[2]Contacts'!$A$2:$R$186,17,0)</f>
        <v>Marquez</v>
      </c>
      <c r="U103" s="110" t="str">
        <f>VLOOKUP($B103,'[2]Contacts'!$A$2:$R$186,18,0)</f>
        <v>Business Manager</v>
      </c>
      <c r="V103" s="113" t="s">
        <v>720</v>
      </c>
      <c r="W103" s="113" t="s">
        <v>721</v>
      </c>
    </row>
    <row r="104" spans="1:23" ht="12.75">
      <c r="A104" s="133">
        <v>99</v>
      </c>
      <c r="B104" s="94" t="s">
        <v>195</v>
      </c>
      <c r="C104" s="106" t="s">
        <v>412</v>
      </c>
      <c r="D104" s="116">
        <v>15255.18</v>
      </c>
      <c r="E104" s="107">
        <v>92484</v>
      </c>
      <c r="F104" s="107">
        <v>107739.18</v>
      </c>
      <c r="G104" s="108">
        <v>92526</v>
      </c>
      <c r="H104" s="109">
        <f t="shared" si="2"/>
        <v>15213.179999999993</v>
      </c>
      <c r="I104" s="147">
        <f t="shared" si="3"/>
        <v>0</v>
      </c>
      <c r="J104" s="110" t="str">
        <f>VLOOKUP($B104,'[2]Contacts'!$A$2:$R$186,3,0)</f>
        <v>P.O. Box 128</v>
      </c>
      <c r="K104" s="111" t="str">
        <f>VLOOKUP($B104,'[2]Contacts'!$A$2:$R$186,4,0)</f>
        <v>Quemado</v>
      </c>
      <c r="L104" s="111" t="str">
        <f>VLOOKUP($B104,'[2]Contacts'!$A$2:$R$186,5,0)</f>
        <v>NM</v>
      </c>
      <c r="M104" s="112">
        <f>VLOOKUP($B104,'[2]Contacts'!$A$2:$R$186,6,0)</f>
        <v>87829</v>
      </c>
      <c r="N104" s="111" t="str">
        <f>VLOOKUP($B104,'[2]Contacts'!$A$2:$R$186,9,0)</f>
        <v>Mr.</v>
      </c>
      <c r="O104" s="110" t="str">
        <f>VLOOKUP($B104,'[2]Contacts'!$A$2:$R$186,10,0)</f>
        <v>Bill</v>
      </c>
      <c r="P104" s="110" t="str">
        <f>VLOOKUP($B104,'[2]Contacts'!$A$2:$R$186,11,0)</f>
        <v>Green</v>
      </c>
      <c r="Q104" s="111" t="str">
        <f>VLOOKUP($B104,'[2]Contacts'!$A$2:$R$186,12,0)</f>
        <v>Superintendent</v>
      </c>
      <c r="R104" s="111" t="str">
        <f>VLOOKUP($B104,'[2]Contacts'!$A$2:$R$186,15,0)</f>
        <v>Ms.</v>
      </c>
      <c r="S104" s="110" t="str">
        <f>VLOOKUP($B104,'[2]Contacts'!$A$2:$R$186,16,0)</f>
        <v>Sandra</v>
      </c>
      <c r="T104" s="110" t="str">
        <f>VLOOKUP($B104,'[2]Contacts'!$A$2:$R$186,17,0)</f>
        <v>Heinsohn</v>
      </c>
      <c r="U104" s="110" t="str">
        <f>VLOOKUP($B104,'[2]Contacts'!$A$2:$R$186,18,0)</f>
        <v>Business Manager</v>
      </c>
      <c r="V104" s="113" t="s">
        <v>516</v>
      </c>
      <c r="W104" s="113" t="s">
        <v>722</v>
      </c>
    </row>
    <row r="105" spans="1:23" ht="12.75">
      <c r="A105" s="133">
        <v>100</v>
      </c>
      <c r="B105" s="94" t="s">
        <v>197</v>
      </c>
      <c r="C105" s="106" t="s">
        <v>413</v>
      </c>
      <c r="D105" s="116">
        <v>31962.75</v>
      </c>
      <c r="E105" s="107">
        <v>156951</v>
      </c>
      <c r="F105" s="107">
        <v>188913.75</v>
      </c>
      <c r="G105" s="108">
        <v>142674</v>
      </c>
      <c r="H105" s="109">
        <f t="shared" si="2"/>
        <v>46239.75</v>
      </c>
      <c r="I105" s="147">
        <f t="shared" si="3"/>
        <v>0</v>
      </c>
      <c r="J105" s="110" t="str">
        <f>VLOOKUP($B105,'[2]Contacts'!$A$2:$R$186,3,0)</f>
        <v>P.O. Box 440</v>
      </c>
      <c r="K105" s="111" t="str">
        <f>VLOOKUP($B105,'[2]Contacts'!$A$2:$R$186,4,0)</f>
        <v>Questa</v>
      </c>
      <c r="L105" s="111" t="str">
        <f>VLOOKUP($B105,'[2]Contacts'!$A$2:$R$186,5,0)</f>
        <v>NM</v>
      </c>
      <c r="M105" s="112">
        <f>VLOOKUP($B105,'[2]Contacts'!$A$2:$R$186,6,0)</f>
        <v>87556</v>
      </c>
      <c r="N105" s="111" t="str">
        <f>VLOOKUP($B105,'[2]Contacts'!$A$2:$R$186,9,0)</f>
        <v>Dr. </v>
      </c>
      <c r="O105" s="110" t="str">
        <f>VLOOKUP($B105,'[2]Contacts'!$A$2:$R$186,10,0)</f>
        <v>Lillian</v>
      </c>
      <c r="P105" s="110" t="str">
        <f>VLOOKUP($B105,'[2]Contacts'!$A$2:$R$186,11,0)</f>
        <v>Torrez</v>
      </c>
      <c r="Q105" s="111" t="str">
        <f>VLOOKUP($B105,'[2]Contacts'!$A$2:$R$186,12,0)</f>
        <v>Superintendent</v>
      </c>
      <c r="R105" s="111" t="str">
        <f>VLOOKUP($B105,'[2]Contacts'!$A$2:$R$186,15,0)</f>
        <v>Ms.</v>
      </c>
      <c r="S105" s="110" t="str">
        <f>VLOOKUP($B105,'[2]Contacts'!$A$2:$R$186,16,0)</f>
        <v>Susie</v>
      </c>
      <c r="T105" s="110" t="str">
        <f>VLOOKUP($B105,'[2]Contacts'!$A$2:$R$186,17,0)</f>
        <v>Martinez</v>
      </c>
      <c r="U105" s="110" t="str">
        <f>VLOOKUP($B105,'[2]Contacts'!$A$2:$R$186,18,0)</f>
        <v>Business Manager</v>
      </c>
      <c r="V105" s="113" t="s">
        <v>723</v>
      </c>
      <c r="W105" s="113" t="s">
        <v>724</v>
      </c>
    </row>
    <row r="106" spans="1:23" ht="12.75">
      <c r="A106" s="133">
        <v>101</v>
      </c>
      <c r="B106" s="93" t="s">
        <v>199</v>
      </c>
      <c r="C106" s="106" t="s">
        <v>725</v>
      </c>
      <c r="D106" s="116">
        <v>1293.31</v>
      </c>
      <c r="E106" s="107">
        <v>35159</v>
      </c>
      <c r="F106" s="107">
        <v>36452.31</v>
      </c>
      <c r="G106" s="108">
        <v>38668</v>
      </c>
      <c r="H106" s="109">
        <f t="shared" si="2"/>
        <v>-2215.6900000000023</v>
      </c>
      <c r="I106" s="147">
        <f t="shared" si="3"/>
        <v>0</v>
      </c>
      <c r="J106" s="110" t="e">
        <f>VLOOKUP($B106,'[2]Contacts'!$A$2:$R$186,3,0)</f>
        <v>#N/A</v>
      </c>
      <c r="K106" s="111" t="e">
        <f>VLOOKUP($B106,'[2]Contacts'!$A$2:$R$186,4,0)</f>
        <v>#N/A</v>
      </c>
      <c r="L106" s="111" t="e">
        <f>VLOOKUP($B106,'[2]Contacts'!$A$2:$R$186,5,0)</f>
        <v>#N/A</v>
      </c>
      <c r="M106" s="112" t="e">
        <f>VLOOKUP($B106,'[2]Contacts'!$A$2:$R$186,6,0)</f>
        <v>#N/A</v>
      </c>
      <c r="N106" s="111" t="e">
        <f>VLOOKUP($B106,'[2]Contacts'!$A$2:$R$186,9,0)</f>
        <v>#N/A</v>
      </c>
      <c r="O106" s="110" t="e">
        <f>VLOOKUP($B106,'[2]Contacts'!$A$2:$R$186,10,0)</f>
        <v>#N/A</v>
      </c>
      <c r="P106" s="110" t="e">
        <f>VLOOKUP($B106,'[2]Contacts'!$A$2:$R$186,11,0)</f>
        <v>#N/A</v>
      </c>
      <c r="Q106" s="111" t="e">
        <f>VLOOKUP($B106,'[2]Contacts'!$A$2:$R$186,12,0)</f>
        <v>#N/A</v>
      </c>
      <c r="R106" s="111" t="e">
        <f>VLOOKUP($B106,'[2]Contacts'!$A$2:$R$186,15,0)</f>
        <v>#N/A</v>
      </c>
      <c r="S106" s="110" t="e">
        <f>VLOOKUP($B106,'[2]Contacts'!$A$2:$R$186,16,0)</f>
        <v>#N/A</v>
      </c>
      <c r="T106" s="110" t="e">
        <f>VLOOKUP($B106,'[2]Contacts'!$A$2:$R$186,17,0)</f>
        <v>#N/A</v>
      </c>
      <c r="U106" s="110" t="e">
        <f>VLOOKUP($B106,'[2]Contacts'!$A$2:$R$186,18,0)</f>
        <v>#N/A</v>
      </c>
      <c r="V106" s="113" t="s">
        <v>726</v>
      </c>
      <c r="W106" s="113" t="s">
        <v>727</v>
      </c>
    </row>
    <row r="107" spans="1:23" ht="12.75">
      <c r="A107" s="133">
        <v>102</v>
      </c>
      <c r="B107" s="94" t="s">
        <v>201</v>
      </c>
      <c r="C107" s="106" t="s">
        <v>415</v>
      </c>
      <c r="D107" s="116">
        <v>93910.5</v>
      </c>
      <c r="E107" s="107">
        <v>346188</v>
      </c>
      <c r="F107" s="107">
        <v>440098.5</v>
      </c>
      <c r="G107" s="108">
        <v>327803</v>
      </c>
      <c r="H107" s="109">
        <f t="shared" si="2"/>
        <v>112295.5</v>
      </c>
      <c r="I107" s="147">
        <f t="shared" si="3"/>
        <v>0</v>
      </c>
      <c r="J107" s="110" t="str">
        <f>VLOOKUP($B107,'[2]Contacts'!$A$2:$R$186,3,0)</f>
        <v>1550 Tiger Circle</v>
      </c>
      <c r="K107" s="111" t="str">
        <f>VLOOKUP($B107,'[2]Contacts'!$A$2:$R$186,4,0)</f>
        <v>Raton</v>
      </c>
      <c r="L107" s="111" t="str">
        <f>VLOOKUP($B107,'[2]Contacts'!$A$2:$R$186,5,0)</f>
        <v>NM</v>
      </c>
      <c r="M107" s="112">
        <f>VLOOKUP($B107,'[2]Contacts'!$A$2:$R$186,6,0)</f>
        <v>87740</v>
      </c>
      <c r="N107" s="111" t="str">
        <f>VLOOKUP($B107,'[2]Contacts'!$A$2:$R$186,9,0)</f>
        <v>Mr.</v>
      </c>
      <c r="O107" s="110" t="str">
        <f>VLOOKUP($B107,'[2]Contacts'!$A$2:$R$186,10,0)</f>
        <v>Neil</v>
      </c>
      <c r="P107" s="110" t="str">
        <f>VLOOKUP($B107,'[2]Contacts'!$A$2:$R$186,11,0)</f>
        <v>Terhune</v>
      </c>
      <c r="Q107" s="111" t="str">
        <f>VLOOKUP($B107,'[2]Contacts'!$A$2:$R$186,12,0)</f>
        <v>Superintendent</v>
      </c>
      <c r="R107" s="111" t="str">
        <f>VLOOKUP($B107,'[2]Contacts'!$A$2:$R$186,15,0)</f>
        <v>Ms.</v>
      </c>
      <c r="S107" s="110" t="str">
        <f>VLOOKUP($B107,'[2]Contacts'!$A$2:$R$186,16,0)</f>
        <v>Lita</v>
      </c>
      <c r="T107" s="110" t="str">
        <f>VLOOKUP($B107,'[2]Contacts'!$A$2:$R$186,17,0)</f>
        <v>Sanchez</v>
      </c>
      <c r="U107" s="110" t="str">
        <f>VLOOKUP($B107,'[2]Contacts'!$A$2:$R$186,18,0)</f>
        <v>Business Manager</v>
      </c>
      <c r="V107" s="113" t="s">
        <v>728</v>
      </c>
      <c r="W107" s="113" t="s">
        <v>729</v>
      </c>
    </row>
    <row r="108" spans="1:23" ht="12.75">
      <c r="A108" s="133">
        <v>103</v>
      </c>
      <c r="B108" s="93" t="s">
        <v>203</v>
      </c>
      <c r="C108" s="106" t="s">
        <v>416</v>
      </c>
      <c r="D108" s="116">
        <v>12250.53</v>
      </c>
      <c r="E108" s="107">
        <v>13263</v>
      </c>
      <c r="F108" s="107">
        <v>25513.53</v>
      </c>
      <c r="G108" s="107">
        <v>0</v>
      </c>
      <c r="H108" s="109">
        <f t="shared" si="2"/>
        <v>25513.53</v>
      </c>
      <c r="I108" s="147">
        <f t="shared" si="3"/>
        <v>0</v>
      </c>
      <c r="J108" s="110" t="e">
        <f>VLOOKUP($B108,'[2]Contacts'!$A$2:$R$186,3,0)</f>
        <v>#N/A</v>
      </c>
      <c r="K108" s="111" t="e">
        <f>VLOOKUP($B108,'[2]Contacts'!$A$2:$R$186,4,0)</f>
        <v>#N/A</v>
      </c>
      <c r="L108" s="111" t="e">
        <f>VLOOKUP($B108,'[2]Contacts'!$A$2:$R$186,5,0)</f>
        <v>#N/A</v>
      </c>
      <c r="M108" s="112" t="e">
        <f>VLOOKUP($B108,'[2]Contacts'!$A$2:$R$186,6,0)</f>
        <v>#N/A</v>
      </c>
      <c r="N108" s="111" t="e">
        <f>VLOOKUP($B108,'[2]Contacts'!$A$2:$R$186,9,0)</f>
        <v>#N/A</v>
      </c>
      <c r="O108" s="110" t="e">
        <f>VLOOKUP($B108,'[2]Contacts'!$A$2:$R$186,10,0)</f>
        <v>#N/A</v>
      </c>
      <c r="P108" s="110" t="e">
        <f>VLOOKUP($B108,'[2]Contacts'!$A$2:$R$186,11,0)</f>
        <v>#N/A</v>
      </c>
      <c r="Q108" s="111" t="e">
        <f>VLOOKUP($B108,'[2]Contacts'!$A$2:$R$186,12,0)</f>
        <v>#N/A</v>
      </c>
      <c r="R108" s="111" t="e">
        <f>VLOOKUP($B108,'[2]Contacts'!$A$2:$R$186,15,0)</f>
        <v>#N/A</v>
      </c>
      <c r="S108" s="110" t="e">
        <f>VLOOKUP($B108,'[2]Contacts'!$A$2:$R$186,16,0)</f>
        <v>#N/A</v>
      </c>
      <c r="T108" s="110" t="e">
        <f>VLOOKUP($B108,'[2]Contacts'!$A$2:$R$186,17,0)</f>
        <v>#N/A</v>
      </c>
      <c r="U108" s="110" t="e">
        <f>VLOOKUP($B108,'[2]Contacts'!$A$2:$R$186,18,0)</f>
        <v>#N/A</v>
      </c>
      <c r="V108" s="113" t="s">
        <v>730</v>
      </c>
      <c r="W108" s="113" t="s">
        <v>731</v>
      </c>
    </row>
    <row r="109" spans="1:23" ht="12.75">
      <c r="A109" s="133">
        <v>104</v>
      </c>
      <c r="B109" s="201" t="s">
        <v>205</v>
      </c>
      <c r="C109" s="196" t="s">
        <v>732</v>
      </c>
      <c r="D109" s="197">
        <v>49366.81</v>
      </c>
      <c r="E109" s="198">
        <v>138721</v>
      </c>
      <c r="F109" s="198">
        <f>GrantExpenditureStatewideSummar!I105</f>
        <v>188087.81</v>
      </c>
      <c r="G109" s="199">
        <v>126103</v>
      </c>
      <c r="H109" s="200">
        <f t="shared" si="2"/>
        <v>61984.81</v>
      </c>
      <c r="I109" s="147">
        <f t="shared" si="3"/>
        <v>0</v>
      </c>
      <c r="J109" s="110" t="str">
        <f>VLOOKUP($B109,'[2]Contacts'!$A$2:$R$186,3,0)</f>
        <v>P.O. Box 350</v>
      </c>
      <c r="K109" s="111" t="str">
        <f>VLOOKUP($B109,'[2]Contacts'!$A$2:$R$186,4,0)</f>
        <v>Reserve</v>
      </c>
      <c r="L109" s="111" t="str">
        <f>VLOOKUP($B109,'[2]Contacts'!$A$2:$R$186,5,0)</f>
        <v>NM</v>
      </c>
      <c r="M109" s="112">
        <f>VLOOKUP($B109,'[2]Contacts'!$A$2:$R$186,6,0)</f>
        <v>87830</v>
      </c>
      <c r="N109" s="111" t="str">
        <f>VLOOKUP($B109,'[2]Contacts'!$A$2:$R$186,9,0)</f>
        <v>Mr.</v>
      </c>
      <c r="O109" s="110" t="str">
        <f>VLOOKUP($B109,'[2]Contacts'!$A$2:$R$186,10,0)</f>
        <v>Bill</v>
      </c>
      <c r="P109" s="110" t="str">
        <f>VLOOKUP($B109,'[2]Contacts'!$A$2:$R$186,11,0)</f>
        <v>Green</v>
      </c>
      <c r="Q109" s="111" t="str">
        <f>VLOOKUP($B109,'[2]Contacts'!$A$2:$R$186,12,0)</f>
        <v>Superintendent</v>
      </c>
      <c r="R109" s="111" t="str">
        <f>VLOOKUP($B109,'[2]Contacts'!$A$2:$R$186,15,0)</f>
        <v>Ms.</v>
      </c>
      <c r="S109" s="110" t="str">
        <f>VLOOKUP($B109,'[2]Contacts'!$A$2:$R$186,16,0)</f>
        <v>Odelia</v>
      </c>
      <c r="T109" s="110" t="str">
        <f>VLOOKUP($B109,'[2]Contacts'!$A$2:$R$186,17,0)</f>
        <v>Delgado</v>
      </c>
      <c r="U109" s="110" t="str">
        <f>VLOOKUP($B109,'[2]Contacts'!$A$2:$R$186,18,0)</f>
        <v>Business Manager</v>
      </c>
      <c r="V109" s="113" t="s">
        <v>535</v>
      </c>
      <c r="W109" s="113" t="s">
        <v>536</v>
      </c>
    </row>
    <row r="110" spans="1:23" ht="12.75">
      <c r="A110" s="133">
        <v>105</v>
      </c>
      <c r="B110" s="201" t="s">
        <v>207</v>
      </c>
      <c r="C110" s="196" t="s">
        <v>418</v>
      </c>
      <c r="D110" s="197">
        <v>476898.66</v>
      </c>
      <c r="E110" s="198">
        <v>1703071</v>
      </c>
      <c r="F110" s="198">
        <f>GrantExpenditureStatewideSummar!I106</f>
        <v>2179969.66</v>
      </c>
      <c r="G110" s="199">
        <v>1557997</v>
      </c>
      <c r="H110" s="200">
        <f>+F110-G110</f>
        <v>621972.6600000001</v>
      </c>
      <c r="I110" s="147">
        <f t="shared" si="3"/>
        <v>0</v>
      </c>
      <c r="J110" s="110" t="str">
        <f>VLOOKUP($B110,'[2]Contacts'!$A$2:$R$186,3,0)</f>
        <v>500 Laser Road NE</v>
      </c>
      <c r="K110" s="111" t="str">
        <f>VLOOKUP($B110,'[2]Contacts'!$A$2:$R$186,4,0)</f>
        <v>Rio Rancho</v>
      </c>
      <c r="L110" s="111" t="str">
        <f>VLOOKUP($B110,'[2]Contacts'!$A$2:$R$186,5,0)</f>
        <v>NM</v>
      </c>
      <c r="M110" s="112">
        <f>VLOOKUP($B110,'[2]Contacts'!$A$2:$R$186,6,0)</f>
        <v>87124</v>
      </c>
      <c r="N110" s="111" t="str">
        <f>VLOOKUP($B110,'[2]Contacts'!$A$2:$R$186,9,0)</f>
        <v>Dr.</v>
      </c>
      <c r="O110" s="110" t="str">
        <f>VLOOKUP($B110,'[2]Contacts'!$A$2:$R$186,10,0)</f>
        <v>V. Sue</v>
      </c>
      <c r="P110" s="110" t="str">
        <f>VLOOKUP($B110,'[2]Contacts'!$A$2:$R$186,11,0)</f>
        <v>Cleveland</v>
      </c>
      <c r="Q110" s="111" t="str">
        <f>VLOOKUP($B110,'[2]Contacts'!$A$2:$R$186,12,0)</f>
        <v>Superintendent</v>
      </c>
      <c r="R110" s="111" t="str">
        <f>VLOOKUP($B110,'[2]Contacts'!$A$2:$R$186,15,0)</f>
        <v>Mr.</v>
      </c>
      <c r="S110" s="110" t="str">
        <f>VLOOKUP($B110,'[2]Contacts'!$A$2:$R$186,16,0)</f>
        <v>Randy</v>
      </c>
      <c r="T110" s="110" t="str">
        <f>VLOOKUP($B110,'[2]Contacts'!$A$2:$R$186,17,0)</f>
        <v>Evans</v>
      </c>
      <c r="U110" s="110" t="str">
        <f>VLOOKUP($B110,'[2]Contacts'!$A$2:$R$186,18,0)</f>
        <v>Finance Executive Director</v>
      </c>
      <c r="V110" s="113" t="s">
        <v>733</v>
      </c>
      <c r="W110" s="113" t="s">
        <v>734</v>
      </c>
    </row>
    <row r="111" spans="1:23" ht="12.75">
      <c r="A111" s="133">
        <v>106</v>
      </c>
      <c r="B111" s="201" t="s">
        <v>209</v>
      </c>
      <c r="C111" s="196" t="s">
        <v>419</v>
      </c>
      <c r="D111" s="197">
        <v>901000.42</v>
      </c>
      <c r="E111" s="198">
        <v>3569898</v>
      </c>
      <c r="F111" s="198">
        <f>GrantExpenditureStatewideSummar!I107</f>
        <v>4470898.42</v>
      </c>
      <c r="G111" s="199">
        <v>3250305</v>
      </c>
      <c r="H111" s="200">
        <f t="shared" si="2"/>
        <v>1220593.42</v>
      </c>
      <c r="I111" s="147">
        <f t="shared" si="3"/>
        <v>0</v>
      </c>
      <c r="J111" s="110" t="str">
        <f>VLOOKUP($B111,'[2]Contacts'!$A$2:$R$186,3,0)</f>
        <v>P.O. Box 1437</v>
      </c>
      <c r="K111" s="111" t="str">
        <f>VLOOKUP($B111,'[2]Contacts'!$A$2:$R$186,4,0)</f>
        <v>Roswell</v>
      </c>
      <c r="L111" s="111" t="str">
        <f>VLOOKUP($B111,'[2]Contacts'!$A$2:$R$186,5,0)</f>
        <v>NM</v>
      </c>
      <c r="M111" s="112">
        <f>VLOOKUP($B111,'[2]Contacts'!$A$2:$R$186,6,0)</f>
        <v>88201</v>
      </c>
      <c r="N111" s="111" t="str">
        <f>VLOOKUP($B111,'[2]Contacts'!$A$2:$R$186,9,0)</f>
        <v>Mr. </v>
      </c>
      <c r="O111" s="110" t="str">
        <f>VLOOKUP($B111,'[2]Contacts'!$A$2:$R$186,10,0)</f>
        <v>Tom </v>
      </c>
      <c r="P111" s="110" t="str">
        <f>VLOOKUP($B111,'[2]Contacts'!$A$2:$R$186,11,0)</f>
        <v>Burris</v>
      </c>
      <c r="Q111" s="111" t="str">
        <f>VLOOKUP($B111,'[2]Contacts'!$A$2:$R$186,12,0)</f>
        <v>Superintendent</v>
      </c>
      <c r="R111" s="111" t="str">
        <f>VLOOKUP($B111,'[2]Contacts'!$A$2:$R$186,15,0)</f>
        <v>Mr.</v>
      </c>
      <c r="S111" s="110" t="str">
        <f>VLOOKUP($B111,'[2]Contacts'!$A$2:$R$186,16,0)</f>
        <v>Chad</v>
      </c>
      <c r="T111" s="110" t="str">
        <f>VLOOKUP($B111,'[2]Contacts'!$A$2:$R$186,17,0)</f>
        <v>Cole</v>
      </c>
      <c r="U111" s="110" t="str">
        <f>VLOOKUP($B111,'[2]Contacts'!$A$2:$R$186,18,0)</f>
        <v>Assistant Superintendent for Finance</v>
      </c>
      <c r="V111" s="113" t="s">
        <v>528</v>
      </c>
      <c r="W111" s="113" t="s">
        <v>735</v>
      </c>
    </row>
    <row r="112" spans="1:23" ht="12.75">
      <c r="A112" s="133">
        <v>107</v>
      </c>
      <c r="B112" s="94" t="s">
        <v>211</v>
      </c>
      <c r="C112" s="106" t="s">
        <v>736</v>
      </c>
      <c r="D112" s="116">
        <v>0.02</v>
      </c>
      <c r="E112" s="107">
        <v>1238</v>
      </c>
      <c r="F112" s="107">
        <v>1238.02</v>
      </c>
      <c r="G112" s="108">
        <v>1239</v>
      </c>
      <c r="H112" s="109">
        <f t="shared" si="2"/>
        <v>-0.9800000000000182</v>
      </c>
      <c r="I112" s="147">
        <f t="shared" si="3"/>
        <v>0</v>
      </c>
      <c r="J112" s="110" t="str">
        <f>VLOOKUP($B112,'[2]Contacts'!$A$2:$R$186,3,0)</f>
        <v>P.O. Drawer 430</v>
      </c>
      <c r="K112" s="111" t="str">
        <f>VLOOKUP($B112,'[2]Contacts'!$A$2:$R$186,4,0)</f>
        <v>Roy</v>
      </c>
      <c r="L112" s="111" t="str">
        <f>VLOOKUP($B112,'[2]Contacts'!$A$2:$R$186,5,0)</f>
        <v>NM</v>
      </c>
      <c r="M112" s="112">
        <f>VLOOKUP($B112,'[2]Contacts'!$A$2:$R$186,6,0)</f>
        <v>87743</v>
      </c>
      <c r="N112" s="111" t="str">
        <f>VLOOKUP($B112,'[2]Contacts'!$A$2:$R$186,9,0)</f>
        <v>Mr.</v>
      </c>
      <c r="O112" s="110" t="str">
        <f>VLOOKUP($B112,'[2]Contacts'!$A$2:$R$186,10,0)</f>
        <v>Secundino </v>
      </c>
      <c r="P112" s="110" t="str">
        <f>VLOOKUP($B112,'[2]Contacts'!$A$2:$R$186,11,0)</f>
        <v>Esquibel, Jr.</v>
      </c>
      <c r="Q112" s="111" t="str">
        <f>VLOOKUP($B112,'[2]Contacts'!$A$2:$R$186,12,0)</f>
        <v>Superintendent</v>
      </c>
      <c r="R112" s="111" t="str">
        <f>VLOOKUP($B112,'[2]Contacts'!$A$2:$R$186,15,0)</f>
        <v>Ms.</v>
      </c>
      <c r="S112" s="110" t="str">
        <f>VLOOKUP($B112,'[2]Contacts'!$A$2:$R$186,16,0)</f>
        <v>Sherrita</v>
      </c>
      <c r="T112" s="110" t="str">
        <f>VLOOKUP($B112,'[2]Contacts'!$A$2:$R$186,17,0)</f>
        <v>Fluhman</v>
      </c>
      <c r="U112" s="110" t="str">
        <f>VLOOKUP($B112,'[2]Contacts'!$A$2:$R$186,18,0)</f>
        <v>Business Manager</v>
      </c>
      <c r="V112" s="113" t="s">
        <v>563</v>
      </c>
      <c r="W112" s="113" t="s">
        <v>737</v>
      </c>
    </row>
    <row r="113" spans="1:23" ht="12.75">
      <c r="A113" s="133">
        <v>108</v>
      </c>
      <c r="B113" s="94" t="s">
        <v>213</v>
      </c>
      <c r="C113" s="106" t="s">
        <v>421</v>
      </c>
      <c r="D113" s="116">
        <v>2466.65</v>
      </c>
      <c r="E113" s="107">
        <v>557306</v>
      </c>
      <c r="F113" s="107">
        <v>559772.65</v>
      </c>
      <c r="G113" s="108">
        <v>526238</v>
      </c>
      <c r="H113" s="109">
        <f t="shared" si="2"/>
        <v>33534.65000000002</v>
      </c>
      <c r="I113" s="147">
        <f t="shared" si="3"/>
        <v>0</v>
      </c>
      <c r="J113" s="110" t="str">
        <f>VLOOKUP($B113,'[2]Contacts'!$A$2:$R$186,3,0)</f>
        <v>200 Horton Circle</v>
      </c>
      <c r="K113" s="111" t="str">
        <f>VLOOKUP($B113,'[2]Contacts'!$A$2:$R$186,4,0)</f>
        <v>Ruidoso</v>
      </c>
      <c r="L113" s="111" t="str">
        <f>VLOOKUP($B113,'[2]Contacts'!$A$2:$R$186,5,0)</f>
        <v>NM</v>
      </c>
      <c r="M113" s="112">
        <f>VLOOKUP($B113,'[2]Contacts'!$A$2:$R$186,6,0)</f>
        <v>88345</v>
      </c>
      <c r="N113" s="111" t="str">
        <f>VLOOKUP($B113,'[2]Contacts'!$A$2:$R$186,9,0)</f>
        <v>Dr.</v>
      </c>
      <c r="O113" s="110" t="str">
        <f>VLOOKUP($B113,'[2]Contacts'!$A$2:$R$186,10,0)</f>
        <v>George</v>
      </c>
      <c r="P113" s="110" t="str">
        <f>VLOOKUP($B113,'[2]Contacts'!$A$2:$R$186,11,0)</f>
        <v>Bickert</v>
      </c>
      <c r="Q113" s="111" t="str">
        <f>VLOOKUP($B113,'[2]Contacts'!$A$2:$R$186,12,0)</f>
        <v>Superintendent</v>
      </c>
      <c r="R113" s="111" t="str">
        <f>VLOOKUP($B113,'[2]Contacts'!$A$2:$R$186,15,0)</f>
        <v>Ms.</v>
      </c>
      <c r="S113" s="110" t="str">
        <f>VLOOKUP($B113,'[2]Contacts'!$A$2:$R$186,16,0)</f>
        <v>Caron</v>
      </c>
      <c r="T113" s="110" t="str">
        <f>VLOOKUP($B113,'[2]Contacts'!$A$2:$R$186,17,0)</f>
        <v>Snow</v>
      </c>
      <c r="U113" s="110" t="str">
        <f>VLOOKUP($B113,'[2]Contacts'!$A$2:$R$186,18,0)</f>
        <v>Director of Finance</v>
      </c>
      <c r="V113" s="113" t="s">
        <v>738</v>
      </c>
      <c r="W113" s="113" t="s">
        <v>739</v>
      </c>
    </row>
    <row r="114" spans="1:23" ht="12.75">
      <c r="A114" s="133">
        <v>109</v>
      </c>
      <c r="B114" s="93" t="s">
        <v>215</v>
      </c>
      <c r="C114" s="106" t="s">
        <v>740</v>
      </c>
      <c r="D114" s="116">
        <v>0</v>
      </c>
      <c r="E114" s="107">
        <v>13625</v>
      </c>
      <c r="F114" s="107">
        <v>13625</v>
      </c>
      <c r="G114" s="108">
        <v>0</v>
      </c>
      <c r="H114" s="109">
        <f t="shared" si="2"/>
        <v>13625</v>
      </c>
      <c r="I114" s="147">
        <f t="shared" si="3"/>
        <v>0</v>
      </c>
      <c r="J114" s="110" t="e">
        <f>VLOOKUP($B114,'[2]Contacts'!$A$2:$R$186,3,0)</f>
        <v>#N/A</v>
      </c>
      <c r="K114" s="111" t="e">
        <f>VLOOKUP($B114,'[2]Contacts'!$A$2:$R$186,4,0)</f>
        <v>#N/A</v>
      </c>
      <c r="L114" s="111" t="e">
        <f>VLOOKUP($B114,'[2]Contacts'!$A$2:$R$186,5,0)</f>
        <v>#N/A</v>
      </c>
      <c r="M114" s="112" t="e">
        <f>VLOOKUP($B114,'[2]Contacts'!$A$2:$R$186,6,0)</f>
        <v>#N/A</v>
      </c>
      <c r="N114" s="111" t="e">
        <f>VLOOKUP($B114,'[2]Contacts'!$A$2:$R$186,9,0)</f>
        <v>#N/A</v>
      </c>
      <c r="O114" s="110" t="e">
        <f>VLOOKUP($B114,'[2]Contacts'!$A$2:$R$186,10,0)</f>
        <v>#N/A</v>
      </c>
      <c r="P114" s="110" t="e">
        <f>VLOOKUP($B114,'[2]Contacts'!$A$2:$R$186,11,0)</f>
        <v>#N/A</v>
      </c>
      <c r="Q114" s="111" t="e">
        <f>VLOOKUP($B114,'[2]Contacts'!$A$2:$R$186,12,0)</f>
        <v>#N/A</v>
      </c>
      <c r="R114" s="111" t="e">
        <f>VLOOKUP($B114,'[2]Contacts'!$A$2:$R$186,15,0)</f>
        <v>#N/A</v>
      </c>
      <c r="S114" s="110" t="e">
        <f>VLOOKUP($B114,'[2]Contacts'!$A$2:$R$186,16,0)</f>
        <v>#N/A</v>
      </c>
      <c r="T114" s="110" t="e">
        <f>VLOOKUP($B114,'[2]Contacts'!$A$2:$R$186,17,0)</f>
        <v>#N/A</v>
      </c>
      <c r="U114" s="110" t="e">
        <f>VLOOKUP($B114,'[2]Contacts'!$A$2:$R$186,18,0)</f>
        <v>#N/A</v>
      </c>
      <c r="V114" s="113" t="s">
        <v>741</v>
      </c>
      <c r="W114" s="113" t="s">
        <v>742</v>
      </c>
    </row>
    <row r="115" spans="1:23" ht="12.75">
      <c r="A115" s="133">
        <v>110</v>
      </c>
      <c r="B115" s="94" t="s">
        <v>217</v>
      </c>
      <c r="C115" s="106" t="s">
        <v>743</v>
      </c>
      <c r="D115" s="116">
        <v>9154.71</v>
      </c>
      <c r="E115" s="107">
        <v>47825</v>
      </c>
      <c r="F115" s="107">
        <v>56979.71</v>
      </c>
      <c r="G115" s="108">
        <v>47847</v>
      </c>
      <c r="H115" s="109">
        <f t="shared" si="2"/>
        <v>9132.71</v>
      </c>
      <c r="I115" s="147">
        <f t="shared" si="3"/>
        <v>0</v>
      </c>
      <c r="J115" s="110" t="str">
        <f>VLOOKUP($B115,'[2]Contacts'!$A$2:$R$186,3,0)</f>
        <v>P.O. Box 5</v>
      </c>
      <c r="K115" s="111" t="str">
        <f>VLOOKUP($B115,'[2]Contacts'!$A$2:$R$186,4,0)</f>
        <v>San Jon</v>
      </c>
      <c r="L115" s="111" t="str">
        <f>VLOOKUP($B115,'[2]Contacts'!$A$2:$R$186,5,0)</f>
        <v>NM</v>
      </c>
      <c r="M115" s="112">
        <f>VLOOKUP($B115,'[2]Contacts'!$A$2:$R$186,6,0)</f>
        <v>88434</v>
      </c>
      <c r="N115" s="111" t="str">
        <f>VLOOKUP($B115,'[2]Contacts'!$A$2:$R$186,9,0)</f>
        <v>Mr.</v>
      </c>
      <c r="O115" s="110" t="str">
        <f>VLOOKUP($B115,'[2]Contacts'!$A$2:$R$186,10,0)</f>
        <v>Colin </v>
      </c>
      <c r="P115" s="110" t="str">
        <f>VLOOKUP($B115,'[2]Contacts'!$A$2:$R$186,11,0)</f>
        <v>Taylor</v>
      </c>
      <c r="Q115" s="111" t="str">
        <f>VLOOKUP($B115,'[2]Contacts'!$A$2:$R$186,12,0)</f>
        <v>Superintendent</v>
      </c>
      <c r="R115" s="111" t="str">
        <f>VLOOKUP($B115,'[2]Contacts'!$A$2:$R$186,15,0)</f>
        <v>Ms.</v>
      </c>
      <c r="S115" s="110" t="str">
        <f>VLOOKUP($B115,'[2]Contacts'!$A$2:$R$186,16,0)</f>
        <v>Lucy</v>
      </c>
      <c r="T115" s="110" t="str">
        <f>VLOOKUP($B115,'[2]Contacts'!$A$2:$R$186,17,0)</f>
        <v>Heddlesten</v>
      </c>
      <c r="U115" s="110" t="str">
        <f>VLOOKUP($B115,'[2]Contacts'!$A$2:$R$186,18,0)</f>
        <v>Business Manager</v>
      </c>
      <c r="V115" s="113" t="s">
        <v>744</v>
      </c>
      <c r="W115" s="113" t="s">
        <v>745</v>
      </c>
    </row>
    <row r="116" spans="1:23" ht="12.75">
      <c r="A116" s="133">
        <v>111</v>
      </c>
      <c r="B116" s="94" t="s">
        <v>219</v>
      </c>
      <c r="C116" s="106" t="s">
        <v>423</v>
      </c>
      <c r="D116" s="116">
        <v>260604.27</v>
      </c>
      <c r="E116" s="107">
        <v>3779393</v>
      </c>
      <c r="F116" s="107">
        <v>4039997.27</v>
      </c>
      <c r="G116" s="108">
        <v>3566815</v>
      </c>
      <c r="H116" s="109">
        <f t="shared" si="2"/>
        <v>473182.27</v>
      </c>
      <c r="I116" s="147">
        <f t="shared" si="3"/>
        <v>0</v>
      </c>
      <c r="J116" s="110" t="str">
        <f>VLOOKUP($B116,'[2]Contacts'!$A$2:$R$186,3,0)</f>
        <v>610 Alta Vista</v>
      </c>
      <c r="K116" s="111" t="str">
        <f>VLOOKUP($B116,'[2]Contacts'!$A$2:$R$186,4,0)</f>
        <v>Santa Fe</v>
      </c>
      <c r="L116" s="111" t="str">
        <f>VLOOKUP($B116,'[2]Contacts'!$A$2:$R$186,5,0)</f>
        <v>NM</v>
      </c>
      <c r="M116" s="112">
        <f>VLOOKUP($B116,'[2]Contacts'!$A$2:$R$186,6,0)</f>
        <v>87505</v>
      </c>
      <c r="N116" s="111" t="str">
        <f>VLOOKUP($B116,'[2]Contacts'!$A$2:$R$186,9,0)</f>
        <v>Dr.</v>
      </c>
      <c r="O116" s="110" t="str">
        <f>VLOOKUP($B116,'[2]Contacts'!$A$2:$R$186,10,0)</f>
        <v>Joel</v>
      </c>
      <c r="P116" s="110" t="str">
        <f>VLOOKUP($B116,'[2]Contacts'!$A$2:$R$186,11,0)</f>
        <v>Boyd</v>
      </c>
      <c r="Q116" s="111" t="str">
        <f>VLOOKUP($B116,'[2]Contacts'!$A$2:$R$186,12,0)</f>
        <v>Superintendent</v>
      </c>
      <c r="R116" s="111" t="str">
        <f>VLOOKUP($B116,'[2]Contacts'!$A$2:$R$186,15,0)</f>
        <v>Mr.</v>
      </c>
      <c r="S116" s="110" t="str">
        <f>VLOOKUP($B116,'[2]Contacts'!$A$2:$R$186,16,0)</f>
        <v>Carl </v>
      </c>
      <c r="T116" s="110" t="str">
        <f>VLOOKUP($B116,'[2]Contacts'!$A$2:$R$186,17,0)</f>
        <v>Gruenler</v>
      </c>
      <c r="U116" s="110" t="str">
        <f>VLOOKUP($B116,'[2]Contacts'!$A$2:$R$186,18,0)</f>
        <v>Chief Business Officer</v>
      </c>
      <c r="V116" s="113" t="s">
        <v>575</v>
      </c>
      <c r="W116" s="113" t="s">
        <v>746</v>
      </c>
    </row>
    <row r="117" spans="1:23" ht="12.75">
      <c r="A117" s="133">
        <v>112</v>
      </c>
      <c r="B117" s="94" t="s">
        <v>221</v>
      </c>
      <c r="C117" s="106" t="s">
        <v>424</v>
      </c>
      <c r="D117" s="116">
        <v>5319.39</v>
      </c>
      <c r="E117" s="107">
        <v>198023</v>
      </c>
      <c r="F117" s="107">
        <v>203342.39</v>
      </c>
      <c r="G117" s="108">
        <v>180010</v>
      </c>
      <c r="H117" s="109">
        <f t="shared" si="2"/>
        <v>23332.390000000014</v>
      </c>
      <c r="I117" s="147">
        <f t="shared" si="3"/>
        <v>0</v>
      </c>
      <c r="J117" s="110" t="str">
        <f>VLOOKUP($B117,'[2]Contacts'!$A$2:$R$186,3,0)</f>
        <v>344 Fourth Street</v>
      </c>
      <c r="K117" s="111" t="str">
        <f>VLOOKUP($B117,'[2]Contacts'!$A$2:$R$186,4,0)</f>
        <v>Santa Rosa</v>
      </c>
      <c r="L117" s="111" t="str">
        <f>VLOOKUP($B117,'[2]Contacts'!$A$2:$R$186,5,0)</f>
        <v>NM</v>
      </c>
      <c r="M117" s="112">
        <f>VLOOKUP($B117,'[2]Contacts'!$A$2:$R$186,6,0)</f>
        <v>88435</v>
      </c>
      <c r="N117" s="111" t="str">
        <f>VLOOKUP($B117,'[2]Contacts'!$A$2:$R$186,9,0)</f>
        <v>Mr.</v>
      </c>
      <c r="O117" s="110" t="str">
        <f>VLOOKUP($B117,'[2]Contacts'!$A$2:$R$186,10,0)</f>
        <v>Ted</v>
      </c>
      <c r="P117" s="110" t="str">
        <f>VLOOKUP($B117,'[2]Contacts'!$A$2:$R$186,11,0)</f>
        <v>Hern</v>
      </c>
      <c r="Q117" s="111" t="str">
        <f>VLOOKUP($B117,'[2]Contacts'!$A$2:$R$186,12,0)</f>
        <v>Superintendent</v>
      </c>
      <c r="R117" s="111" t="str">
        <f>VLOOKUP($B117,'[2]Contacts'!$A$2:$R$186,15,0)</f>
        <v>Ms.</v>
      </c>
      <c r="S117" s="110" t="str">
        <f>VLOOKUP($B117,'[2]Contacts'!$A$2:$R$186,16,0)</f>
        <v>Yolette</v>
      </c>
      <c r="T117" s="110" t="str">
        <f>VLOOKUP($B117,'[2]Contacts'!$A$2:$R$186,17,0)</f>
        <v>Gallegos</v>
      </c>
      <c r="U117" s="110" t="str">
        <f>VLOOKUP($B117,'[2]Contacts'!$A$2:$R$186,18,0)</f>
        <v>Business Manager</v>
      </c>
      <c r="V117" s="113" t="s">
        <v>747</v>
      </c>
      <c r="W117" s="113" t="s">
        <v>748</v>
      </c>
    </row>
    <row r="118" spans="1:23" ht="12.75">
      <c r="A118" s="133">
        <v>113</v>
      </c>
      <c r="B118" s="93" t="s">
        <v>223</v>
      </c>
      <c r="C118" s="106" t="s">
        <v>749</v>
      </c>
      <c r="D118" s="116">
        <v>47338</v>
      </c>
      <c r="E118" s="107">
        <v>47739</v>
      </c>
      <c r="F118" s="107">
        <v>95077</v>
      </c>
      <c r="G118" s="108">
        <v>43396</v>
      </c>
      <c r="H118" s="109">
        <f t="shared" si="2"/>
        <v>51681</v>
      </c>
      <c r="I118" s="147">
        <f t="shared" si="3"/>
        <v>0</v>
      </c>
      <c r="J118" s="110" t="e">
        <f>VLOOKUP($B118,'[2]Contacts'!$A$2:$R$186,3,0)</f>
        <v>#N/A</v>
      </c>
      <c r="K118" s="111" t="e">
        <f>VLOOKUP($B118,'[2]Contacts'!$A$2:$R$186,4,0)</f>
        <v>#N/A</v>
      </c>
      <c r="L118" s="111" t="e">
        <f>VLOOKUP($B118,'[2]Contacts'!$A$2:$R$186,5,0)</f>
        <v>#N/A</v>
      </c>
      <c r="M118" s="112" t="e">
        <f>VLOOKUP($B118,'[2]Contacts'!$A$2:$R$186,6,0)</f>
        <v>#N/A</v>
      </c>
      <c r="N118" s="111" t="e">
        <f>VLOOKUP($B118,'[2]Contacts'!$A$2:$R$186,9,0)</f>
        <v>#N/A</v>
      </c>
      <c r="O118" s="110" t="e">
        <f>VLOOKUP($B118,'[2]Contacts'!$A$2:$R$186,10,0)</f>
        <v>#N/A</v>
      </c>
      <c r="P118" s="110" t="e">
        <f>VLOOKUP($B118,'[2]Contacts'!$A$2:$R$186,11,0)</f>
        <v>#N/A</v>
      </c>
      <c r="Q118" s="111" t="e">
        <f>VLOOKUP($B118,'[2]Contacts'!$A$2:$R$186,12,0)</f>
        <v>#N/A</v>
      </c>
      <c r="R118" s="111" t="e">
        <f>VLOOKUP($B118,'[2]Contacts'!$A$2:$R$186,15,0)</f>
        <v>#N/A</v>
      </c>
      <c r="S118" s="110" t="e">
        <f>VLOOKUP($B118,'[2]Contacts'!$A$2:$R$186,16,0)</f>
        <v>#N/A</v>
      </c>
      <c r="T118" s="110" t="e">
        <f>VLOOKUP($B118,'[2]Contacts'!$A$2:$R$186,17,0)</f>
        <v>#N/A</v>
      </c>
      <c r="U118" s="110" t="e">
        <f>VLOOKUP($B118,'[2]Contacts'!$A$2:$R$186,18,0)</f>
        <v>#N/A</v>
      </c>
      <c r="V118" s="113" t="s">
        <v>750</v>
      </c>
      <c r="W118" s="113" t="s">
        <v>751</v>
      </c>
    </row>
    <row r="119" spans="1:23" ht="12.75">
      <c r="A119" s="133">
        <v>114</v>
      </c>
      <c r="B119" s="94" t="s">
        <v>225</v>
      </c>
      <c r="C119" s="106" t="s">
        <v>752</v>
      </c>
      <c r="D119" s="116">
        <v>118538.35</v>
      </c>
      <c r="E119" s="107">
        <v>762202</v>
      </c>
      <c r="F119" s="107">
        <v>880740.35</v>
      </c>
      <c r="G119" s="108">
        <v>701069</v>
      </c>
      <c r="H119" s="109">
        <f t="shared" si="2"/>
        <v>179671.34999999998</v>
      </c>
      <c r="I119" s="147">
        <f t="shared" si="3"/>
        <v>0</v>
      </c>
      <c r="J119" s="110" t="str">
        <f>VLOOKUP($B119,'[2]Contacts'!$A$2:$R$186,3,0)</f>
        <v>2810 N. Swan St.</v>
      </c>
      <c r="K119" s="111" t="str">
        <f>VLOOKUP($B119,'[2]Contacts'!$A$2:$R$186,4,0)</f>
        <v>Silver City</v>
      </c>
      <c r="L119" s="111" t="str">
        <f>VLOOKUP($B119,'[2]Contacts'!$A$2:$R$186,5,0)</f>
        <v>NM</v>
      </c>
      <c r="M119" s="112">
        <f>VLOOKUP($B119,'[2]Contacts'!$A$2:$R$186,6,0)</f>
        <v>88061</v>
      </c>
      <c r="N119" s="111" t="str">
        <f>VLOOKUP($B119,'[2]Contacts'!$A$2:$R$186,9,0)</f>
        <v>Mr.</v>
      </c>
      <c r="O119" s="110" t="str">
        <f>VLOOKUP($B119,'[2]Contacts'!$A$2:$R$186,10,0)</f>
        <v>Lon</v>
      </c>
      <c r="P119" s="110" t="str">
        <f>VLOOKUP($B119,'[2]Contacts'!$A$2:$R$186,11,0)</f>
        <v>Streib</v>
      </c>
      <c r="Q119" s="111" t="str">
        <f>VLOOKUP($B119,'[2]Contacts'!$A$2:$R$186,12,0)</f>
        <v>Superintendent</v>
      </c>
      <c r="R119" s="111" t="str">
        <f>VLOOKUP($B119,'[2]Contacts'!$A$2:$R$186,15,0)</f>
        <v>Ms.</v>
      </c>
      <c r="S119" s="110" t="str">
        <f>VLOOKUP($B119,'[2]Contacts'!$A$2:$R$186,16,0)</f>
        <v>Candy</v>
      </c>
      <c r="T119" s="110" t="str">
        <f>VLOOKUP($B119,'[2]Contacts'!$A$2:$R$186,17,0)</f>
        <v>Milam</v>
      </c>
      <c r="U119" s="110" t="str">
        <f>VLOOKUP($B119,'[2]Contacts'!$A$2:$R$186,18,0)</f>
        <v>Business Manager</v>
      </c>
      <c r="V119" s="113" t="s">
        <v>753</v>
      </c>
      <c r="W119" s="113" t="s">
        <v>754</v>
      </c>
    </row>
    <row r="120" spans="1:23" ht="12.75">
      <c r="A120" s="133">
        <v>115</v>
      </c>
      <c r="B120" s="94" t="s">
        <v>227</v>
      </c>
      <c r="C120" s="106" t="s">
        <v>427</v>
      </c>
      <c r="D120" s="116">
        <v>71798.44</v>
      </c>
      <c r="E120" s="107">
        <v>755006</v>
      </c>
      <c r="F120" s="107">
        <v>826804.44</v>
      </c>
      <c r="G120" s="108">
        <v>717736</v>
      </c>
      <c r="H120" s="109">
        <f t="shared" si="2"/>
        <v>109068.43999999994</v>
      </c>
      <c r="I120" s="147">
        <f t="shared" si="3"/>
        <v>0</v>
      </c>
      <c r="J120" s="110" t="str">
        <f>VLOOKUP($B120,'[2]Contacts'!$A$2:$R$186,3,0)</f>
        <v>700 Franklin Street</v>
      </c>
      <c r="K120" s="111" t="str">
        <f>VLOOKUP($B120,'[2]Contacts'!$A$2:$R$186,4,0)</f>
        <v>Socorro</v>
      </c>
      <c r="L120" s="111" t="str">
        <f>VLOOKUP($B120,'[2]Contacts'!$A$2:$R$186,5,0)</f>
        <v>NM</v>
      </c>
      <c r="M120" s="112">
        <f>VLOOKUP($B120,'[2]Contacts'!$A$2:$R$186,6,0)</f>
        <v>87801</v>
      </c>
      <c r="N120" s="111" t="str">
        <f>VLOOKUP($B120,'[2]Contacts'!$A$2:$R$186,9,0)</f>
        <v>Mr.</v>
      </c>
      <c r="O120" s="110" t="str">
        <f>VLOOKUP($B120,'[2]Contacts'!$A$2:$R$186,10,0)</f>
        <v>Randall </v>
      </c>
      <c r="P120" s="110" t="str">
        <f>VLOOKUP($B120,'[2]Contacts'!$A$2:$R$186,11,0)</f>
        <v>Earwood</v>
      </c>
      <c r="Q120" s="111" t="str">
        <f>VLOOKUP($B120,'[2]Contacts'!$A$2:$R$186,12,0)</f>
        <v>Superintendent</v>
      </c>
      <c r="R120" s="111" t="str">
        <f>VLOOKUP($B120,'[2]Contacts'!$A$2:$R$186,15,0)</f>
        <v>Mr.</v>
      </c>
      <c r="S120" s="110" t="str">
        <f>VLOOKUP($B120,'[2]Contacts'!$A$2:$R$186,16,0)</f>
        <v>Donald</v>
      </c>
      <c r="T120" s="110" t="str">
        <f>VLOOKUP($B120,'[2]Contacts'!$A$2:$R$186,17,0)</f>
        <v>Monette</v>
      </c>
      <c r="U120" s="110" t="str">
        <f>VLOOKUP($B120,'[2]Contacts'!$A$2:$R$186,18,0)</f>
        <v>Business Manager</v>
      </c>
      <c r="V120" s="113" t="s">
        <v>755</v>
      </c>
      <c r="W120" s="113" t="s">
        <v>756</v>
      </c>
    </row>
    <row r="121" spans="1:23" ht="12.75">
      <c r="A121" s="133">
        <v>116</v>
      </c>
      <c r="B121" s="93" t="s">
        <v>229</v>
      </c>
      <c r="C121" s="106" t="s">
        <v>428</v>
      </c>
      <c r="D121" s="116">
        <v>29258.52</v>
      </c>
      <c r="E121" s="107">
        <v>59068</v>
      </c>
      <c r="F121" s="107">
        <v>88326.52</v>
      </c>
      <c r="G121" s="108">
        <v>53696</v>
      </c>
      <c r="H121" s="109">
        <f t="shared" si="2"/>
        <v>34630.520000000004</v>
      </c>
      <c r="I121" s="147">
        <f t="shared" si="3"/>
        <v>0</v>
      </c>
      <c r="J121" s="110" t="e">
        <f>VLOOKUP($B121,'[2]Contacts'!$A$2:$R$186,3,0)</f>
        <v>#N/A</v>
      </c>
      <c r="K121" s="111" t="e">
        <f>VLOOKUP($B121,'[2]Contacts'!$A$2:$R$186,4,0)</f>
        <v>#N/A</v>
      </c>
      <c r="L121" s="111" t="e">
        <f>VLOOKUP($B121,'[2]Contacts'!$A$2:$R$186,5,0)</f>
        <v>#N/A</v>
      </c>
      <c r="M121" s="112" t="e">
        <f>VLOOKUP($B121,'[2]Contacts'!$A$2:$R$186,6,0)</f>
        <v>#N/A</v>
      </c>
      <c r="N121" s="111" t="e">
        <f>VLOOKUP($B121,'[2]Contacts'!$A$2:$R$186,9,0)</f>
        <v>#N/A</v>
      </c>
      <c r="O121" s="110" t="e">
        <f>VLOOKUP($B121,'[2]Contacts'!$A$2:$R$186,10,0)</f>
        <v>#N/A</v>
      </c>
      <c r="P121" s="110" t="e">
        <f>VLOOKUP($B121,'[2]Contacts'!$A$2:$R$186,11,0)</f>
        <v>#N/A</v>
      </c>
      <c r="Q121" s="111" t="e">
        <f>VLOOKUP($B121,'[2]Contacts'!$A$2:$R$186,12,0)</f>
        <v>#N/A</v>
      </c>
      <c r="R121" s="111" t="e">
        <f>VLOOKUP($B121,'[2]Contacts'!$A$2:$R$186,15,0)</f>
        <v>#N/A</v>
      </c>
      <c r="S121" s="110" t="e">
        <f>VLOOKUP($B121,'[2]Contacts'!$A$2:$R$186,16,0)</f>
        <v>#N/A</v>
      </c>
      <c r="T121" s="110" t="e">
        <f>VLOOKUP($B121,'[2]Contacts'!$A$2:$R$186,17,0)</f>
        <v>#N/A</v>
      </c>
      <c r="U121" s="110" t="e">
        <f>VLOOKUP($B121,'[2]Contacts'!$A$2:$R$186,18,0)</f>
        <v>#N/A</v>
      </c>
      <c r="V121" s="113" t="s">
        <v>757</v>
      </c>
      <c r="W121" s="113" t="s">
        <v>758</v>
      </c>
    </row>
    <row r="122" spans="1:23" ht="12.75">
      <c r="A122" s="133">
        <v>117</v>
      </c>
      <c r="B122" s="93" t="s">
        <v>233</v>
      </c>
      <c r="C122" s="106" t="s">
        <v>429</v>
      </c>
      <c r="D122" s="116">
        <v>268.91</v>
      </c>
      <c r="E122" s="107">
        <v>13625</v>
      </c>
      <c r="F122" s="107">
        <v>13893.91</v>
      </c>
      <c r="G122" s="108">
        <v>14142</v>
      </c>
      <c r="H122" s="109">
        <f t="shared" si="2"/>
        <v>-248.09000000000015</v>
      </c>
      <c r="I122" s="147">
        <f t="shared" si="3"/>
        <v>0</v>
      </c>
      <c r="J122" s="110" t="e">
        <f>VLOOKUP($B122,'[2]Contacts'!$A$2:$R$186,3,0)</f>
        <v>#N/A</v>
      </c>
      <c r="K122" s="111" t="e">
        <f>VLOOKUP($B122,'[2]Contacts'!$A$2:$R$186,4,0)</f>
        <v>#N/A</v>
      </c>
      <c r="L122" s="111" t="e">
        <f>VLOOKUP($B122,'[2]Contacts'!$A$2:$R$186,5,0)</f>
        <v>#N/A</v>
      </c>
      <c r="M122" s="112" t="e">
        <f>VLOOKUP($B122,'[2]Contacts'!$A$2:$R$186,6,0)</f>
        <v>#N/A</v>
      </c>
      <c r="N122" s="111" t="e">
        <f>VLOOKUP($B122,'[2]Contacts'!$A$2:$R$186,9,0)</f>
        <v>#N/A</v>
      </c>
      <c r="O122" s="110" t="e">
        <f>VLOOKUP($B122,'[2]Contacts'!$A$2:$R$186,10,0)</f>
        <v>#N/A</v>
      </c>
      <c r="P122" s="110" t="e">
        <f>VLOOKUP($B122,'[2]Contacts'!$A$2:$R$186,11,0)</f>
        <v>#N/A</v>
      </c>
      <c r="Q122" s="111" t="e">
        <f>VLOOKUP($B122,'[2]Contacts'!$A$2:$R$186,12,0)</f>
        <v>#N/A</v>
      </c>
      <c r="R122" s="111" t="e">
        <f>VLOOKUP($B122,'[2]Contacts'!$A$2:$R$186,15,0)</f>
        <v>#N/A</v>
      </c>
      <c r="S122" s="110" t="e">
        <f>VLOOKUP($B122,'[2]Contacts'!$A$2:$R$186,16,0)</f>
        <v>#N/A</v>
      </c>
      <c r="T122" s="110" t="e">
        <f>VLOOKUP($B122,'[2]Contacts'!$A$2:$R$186,17,0)</f>
        <v>#N/A</v>
      </c>
      <c r="U122" s="110" t="e">
        <f>VLOOKUP($B122,'[2]Contacts'!$A$2:$R$186,18,0)</f>
        <v>#N/A</v>
      </c>
      <c r="V122" s="113" t="s">
        <v>759</v>
      </c>
      <c r="W122" s="113" t="s">
        <v>760</v>
      </c>
    </row>
    <row r="123" spans="1:23" ht="12.75">
      <c r="A123" s="133">
        <v>118</v>
      </c>
      <c r="B123" s="93" t="s">
        <v>235</v>
      </c>
      <c r="C123" s="106" t="s">
        <v>430</v>
      </c>
      <c r="D123" s="116">
        <v>16112.16</v>
      </c>
      <c r="E123" s="107">
        <v>13536</v>
      </c>
      <c r="F123" s="107">
        <v>29648.16</v>
      </c>
      <c r="G123" s="108">
        <v>12305</v>
      </c>
      <c r="H123" s="109">
        <f t="shared" si="2"/>
        <v>17343.16</v>
      </c>
      <c r="I123" s="147">
        <f t="shared" si="3"/>
        <v>0</v>
      </c>
      <c r="J123" s="110" t="e">
        <f>VLOOKUP($B123,'[2]Contacts'!$A$2:$R$186,3,0)</f>
        <v>#N/A</v>
      </c>
      <c r="K123" s="111" t="e">
        <f>VLOOKUP($B123,'[2]Contacts'!$A$2:$R$186,4,0)</f>
        <v>#N/A</v>
      </c>
      <c r="L123" s="111" t="e">
        <f>VLOOKUP($B123,'[2]Contacts'!$A$2:$R$186,5,0)</f>
        <v>#N/A</v>
      </c>
      <c r="M123" s="112" t="e">
        <f>VLOOKUP($B123,'[2]Contacts'!$A$2:$R$186,6,0)</f>
        <v>#N/A</v>
      </c>
      <c r="N123" s="111" t="e">
        <f>VLOOKUP($B123,'[2]Contacts'!$A$2:$R$186,9,0)</f>
        <v>#N/A</v>
      </c>
      <c r="O123" s="110" t="e">
        <f>VLOOKUP($B123,'[2]Contacts'!$A$2:$R$186,10,0)</f>
        <v>#N/A</v>
      </c>
      <c r="P123" s="110" t="e">
        <f>VLOOKUP($B123,'[2]Contacts'!$A$2:$R$186,11,0)</f>
        <v>#N/A</v>
      </c>
      <c r="Q123" s="111" t="e">
        <f>VLOOKUP($B123,'[2]Contacts'!$A$2:$R$186,12,0)</f>
        <v>#N/A</v>
      </c>
      <c r="R123" s="111" t="e">
        <f>VLOOKUP($B123,'[2]Contacts'!$A$2:$R$186,15,0)</f>
        <v>#N/A</v>
      </c>
      <c r="S123" s="110" t="e">
        <f>VLOOKUP($B123,'[2]Contacts'!$A$2:$R$186,16,0)</f>
        <v>#N/A</v>
      </c>
      <c r="T123" s="110" t="e">
        <f>VLOOKUP($B123,'[2]Contacts'!$A$2:$R$186,17,0)</f>
        <v>#N/A</v>
      </c>
      <c r="U123" s="110" t="e">
        <f>VLOOKUP($B123,'[2]Contacts'!$A$2:$R$186,18,0)</f>
        <v>#N/A</v>
      </c>
      <c r="V123" s="113" t="s">
        <v>759</v>
      </c>
      <c r="W123" s="113" t="s">
        <v>760</v>
      </c>
    </row>
    <row r="124" spans="1:23" ht="12.75">
      <c r="A124" s="133">
        <v>119</v>
      </c>
      <c r="B124" s="93" t="s">
        <v>237</v>
      </c>
      <c r="C124" s="106" t="s">
        <v>431</v>
      </c>
      <c r="D124" s="116">
        <v>15051.1</v>
      </c>
      <c r="E124" s="107">
        <v>30166</v>
      </c>
      <c r="F124" s="107">
        <v>45217.1</v>
      </c>
      <c r="G124" s="108">
        <v>27509</v>
      </c>
      <c r="H124" s="109">
        <f t="shared" si="2"/>
        <v>17708.1</v>
      </c>
      <c r="I124" s="147">
        <f t="shared" si="3"/>
        <v>0</v>
      </c>
      <c r="J124" s="110" t="e">
        <f>VLOOKUP($B124,'[2]Contacts'!$A$2:$R$186,3,0)</f>
        <v>#N/A</v>
      </c>
      <c r="K124" s="111" t="e">
        <f>VLOOKUP($B124,'[2]Contacts'!$A$2:$R$186,4,0)</f>
        <v>#N/A</v>
      </c>
      <c r="L124" s="111" t="e">
        <f>VLOOKUP($B124,'[2]Contacts'!$A$2:$R$186,5,0)</f>
        <v>#N/A</v>
      </c>
      <c r="M124" s="112" t="e">
        <f>VLOOKUP($B124,'[2]Contacts'!$A$2:$R$186,6,0)</f>
        <v>#N/A</v>
      </c>
      <c r="N124" s="111" t="e">
        <f>VLOOKUP($B124,'[2]Contacts'!$A$2:$R$186,9,0)</f>
        <v>#N/A</v>
      </c>
      <c r="O124" s="110" t="e">
        <f>VLOOKUP($B124,'[2]Contacts'!$A$2:$R$186,10,0)</f>
        <v>#N/A</v>
      </c>
      <c r="P124" s="110" t="e">
        <f>VLOOKUP($B124,'[2]Contacts'!$A$2:$R$186,11,0)</f>
        <v>#N/A</v>
      </c>
      <c r="Q124" s="111" t="e">
        <f>VLOOKUP($B124,'[2]Contacts'!$A$2:$R$186,12,0)</f>
        <v>#N/A</v>
      </c>
      <c r="R124" s="111" t="e">
        <f>VLOOKUP($B124,'[2]Contacts'!$A$2:$R$186,15,0)</f>
        <v>#N/A</v>
      </c>
      <c r="S124" s="110" t="e">
        <f>VLOOKUP($B124,'[2]Contacts'!$A$2:$R$186,16,0)</f>
        <v>#N/A</v>
      </c>
      <c r="T124" s="110" t="e">
        <f>VLOOKUP($B124,'[2]Contacts'!$A$2:$R$186,17,0)</f>
        <v>#N/A</v>
      </c>
      <c r="U124" s="110" t="e">
        <f>VLOOKUP($B124,'[2]Contacts'!$A$2:$R$186,18,0)</f>
        <v>#N/A</v>
      </c>
      <c r="V124" s="113" t="s">
        <v>759</v>
      </c>
      <c r="W124" s="113" t="s">
        <v>760</v>
      </c>
    </row>
    <row r="125" spans="1:23" ht="12.75">
      <c r="A125" s="133">
        <v>120</v>
      </c>
      <c r="B125" s="94" t="s">
        <v>239</v>
      </c>
      <c r="C125" s="106" t="s">
        <v>432</v>
      </c>
      <c r="D125" s="116">
        <v>9945.98</v>
      </c>
      <c r="E125" s="107">
        <v>70989</v>
      </c>
      <c r="F125" s="107">
        <v>80934.98</v>
      </c>
      <c r="G125" s="108">
        <v>71768</v>
      </c>
      <c r="H125" s="109">
        <f t="shared" si="2"/>
        <v>9166.979999999996</v>
      </c>
      <c r="I125" s="147">
        <f t="shared" si="3"/>
        <v>0</v>
      </c>
      <c r="J125" s="110" t="str">
        <f>VLOOKUP($B125,'[2]Contacts'!$A$2:$R$186,3,0)</f>
        <v>P.O. Box 308</v>
      </c>
      <c r="K125" s="111" t="str">
        <f>VLOOKUP($B125,'[2]Contacts'!$A$2:$R$186,4,0)</f>
        <v>Springer</v>
      </c>
      <c r="L125" s="111" t="str">
        <f>VLOOKUP($B125,'[2]Contacts'!$A$2:$R$186,5,0)</f>
        <v>NM</v>
      </c>
      <c r="M125" s="112">
        <f>VLOOKUP($B125,'[2]Contacts'!$A$2:$R$186,6,0)</f>
        <v>87747</v>
      </c>
      <c r="N125" s="111" t="str">
        <f>VLOOKUP($B125,'[2]Contacts'!$A$2:$R$186,9,0)</f>
        <v>Ms.</v>
      </c>
      <c r="O125" s="110" t="str">
        <f>VLOOKUP($B125,'[2]Contacts'!$A$2:$R$186,10,0)</f>
        <v>Freda</v>
      </c>
      <c r="P125" s="110" t="str">
        <f>VLOOKUP($B125,'[2]Contacts'!$A$2:$R$186,11,0)</f>
        <v>Daugherty</v>
      </c>
      <c r="Q125" s="111" t="str">
        <f>VLOOKUP($B125,'[2]Contacts'!$A$2:$R$186,12,0)</f>
        <v>Superintendent</v>
      </c>
      <c r="R125" s="111" t="str">
        <f>VLOOKUP($B125,'[2]Contacts'!$A$2:$R$186,15,0)</f>
        <v>Ms.</v>
      </c>
      <c r="S125" s="110" t="str">
        <f>VLOOKUP($B125,'[2]Contacts'!$A$2:$R$186,16,0)</f>
        <v>Nejla</v>
      </c>
      <c r="T125" s="110" t="str">
        <f>VLOOKUP($B125,'[2]Contacts'!$A$2:$R$186,17,0)</f>
        <v>Munden</v>
      </c>
      <c r="U125" s="110" t="str">
        <f>VLOOKUP($B125,'[2]Contacts'!$A$2:$R$186,18,0)</f>
        <v>Business Manager</v>
      </c>
      <c r="V125" s="113" t="s">
        <v>761</v>
      </c>
      <c r="W125" s="113" t="s">
        <v>762</v>
      </c>
    </row>
    <row r="126" spans="1:23" ht="25.5">
      <c r="A126" s="133">
        <v>121</v>
      </c>
      <c r="B126" s="93" t="s">
        <v>231</v>
      </c>
      <c r="C126" s="106" t="s">
        <v>763</v>
      </c>
      <c r="D126" s="116">
        <v>39176.41</v>
      </c>
      <c r="E126" s="107">
        <v>37554</v>
      </c>
      <c r="F126" s="107">
        <v>76730.41</v>
      </c>
      <c r="G126" s="118">
        <v>37328</v>
      </c>
      <c r="H126" s="109">
        <f t="shared" si="2"/>
        <v>39402.41</v>
      </c>
      <c r="I126" s="147">
        <f t="shared" si="3"/>
        <v>0</v>
      </c>
      <c r="J126" s="110" t="e">
        <f>VLOOKUP($B126,'[2]Contacts'!$A$2:$R$186,3,0)</f>
        <v>#N/A</v>
      </c>
      <c r="K126" s="111" t="e">
        <f>VLOOKUP($B126,'[2]Contacts'!$A$2:$R$186,4,0)</f>
        <v>#N/A</v>
      </c>
      <c r="L126" s="111" t="e">
        <f>VLOOKUP($B126,'[2]Contacts'!$A$2:$R$186,5,0)</f>
        <v>#N/A</v>
      </c>
      <c r="M126" s="112" t="e">
        <f>VLOOKUP($B126,'[2]Contacts'!$A$2:$R$186,6,0)</f>
        <v>#N/A</v>
      </c>
      <c r="N126" s="111" t="e">
        <f>VLOOKUP($B126,'[2]Contacts'!$A$2:$R$186,9,0)</f>
        <v>#N/A</v>
      </c>
      <c r="O126" s="110" t="e">
        <f>VLOOKUP($B126,'[2]Contacts'!$A$2:$R$186,10,0)</f>
        <v>#N/A</v>
      </c>
      <c r="P126" s="110" t="e">
        <f>VLOOKUP($B126,'[2]Contacts'!$A$2:$R$186,11,0)</f>
        <v>#N/A</v>
      </c>
      <c r="Q126" s="111" t="e">
        <f>VLOOKUP($B126,'[2]Contacts'!$A$2:$R$186,12,0)</f>
        <v>#N/A</v>
      </c>
      <c r="R126" s="111" t="e">
        <f>VLOOKUP($B126,'[2]Contacts'!$A$2:$R$186,15,0)</f>
        <v>#N/A</v>
      </c>
      <c r="S126" s="110" t="e">
        <f>VLOOKUP($B126,'[2]Contacts'!$A$2:$R$186,16,0)</f>
        <v>#N/A</v>
      </c>
      <c r="T126" s="110" t="e">
        <f>VLOOKUP($B126,'[2]Contacts'!$A$2:$R$186,17,0)</f>
        <v>#N/A</v>
      </c>
      <c r="U126" s="110" t="e">
        <f>VLOOKUP($B126,'[2]Contacts'!$A$2:$R$186,18,0)</f>
        <v>#N/A</v>
      </c>
      <c r="V126" s="113" t="s">
        <v>759</v>
      </c>
      <c r="W126" s="113" t="s">
        <v>760</v>
      </c>
    </row>
    <row r="127" spans="1:23" ht="12.75">
      <c r="A127" s="133">
        <v>122</v>
      </c>
      <c r="B127" s="201" t="s">
        <v>241</v>
      </c>
      <c r="C127" s="196" t="s">
        <v>434</v>
      </c>
      <c r="D127" s="197">
        <v>351395.24</v>
      </c>
      <c r="E127" s="198">
        <v>1033473</v>
      </c>
      <c r="F127" s="198">
        <f>GrantExpenditureStatewideSummar!I123</f>
        <v>1384868.24</v>
      </c>
      <c r="G127" s="199">
        <v>934603</v>
      </c>
      <c r="H127" s="200">
        <f t="shared" si="2"/>
        <v>450265.24</v>
      </c>
      <c r="I127" s="147">
        <f t="shared" si="3"/>
        <v>0</v>
      </c>
      <c r="J127" s="110" t="str">
        <f>VLOOKUP($B127,'[2]Contacts'!$A$2:$R$186,3,0)</f>
        <v>310 Camino De La Placita</v>
      </c>
      <c r="K127" s="111" t="str">
        <f>VLOOKUP($B127,'[2]Contacts'!$A$2:$R$186,4,0)</f>
        <v>Taos</v>
      </c>
      <c r="L127" s="111" t="str">
        <f>VLOOKUP($B127,'[2]Contacts'!$A$2:$R$186,5,0)</f>
        <v>NM</v>
      </c>
      <c r="M127" s="112">
        <f>VLOOKUP($B127,'[2]Contacts'!$A$2:$R$186,6,0)</f>
        <v>87571</v>
      </c>
      <c r="N127" s="111" t="str">
        <f>VLOOKUP($B127,'[2]Contacts'!$A$2:$R$186,9,0)</f>
        <v>Dr.</v>
      </c>
      <c r="O127" s="110" t="str">
        <f>VLOOKUP($B127,'[2]Contacts'!$A$2:$R$186,10,0)</f>
        <v>Rod</v>
      </c>
      <c r="P127" s="110" t="str">
        <f>VLOOKUP($B127,'[2]Contacts'!$A$2:$R$186,11,0)</f>
        <v>Weston</v>
      </c>
      <c r="Q127" s="111" t="str">
        <f>VLOOKUP($B127,'[2]Contacts'!$A$2:$R$186,12,0)</f>
        <v>Superintendent</v>
      </c>
      <c r="R127" s="111" t="str">
        <f>VLOOKUP($B127,'[2]Contacts'!$A$2:$R$186,15,0)</f>
        <v>Ms.</v>
      </c>
      <c r="S127" s="110" t="str">
        <f>VLOOKUP($B127,'[2]Contacts'!$A$2:$R$186,16,0)</f>
        <v>Monica</v>
      </c>
      <c r="T127" s="110" t="str">
        <f>VLOOKUP($B127,'[2]Contacts'!$A$2:$R$186,17,0)</f>
        <v>Martinez</v>
      </c>
      <c r="U127" s="110" t="str">
        <f>VLOOKUP($B127,'[2]Contacts'!$A$2:$R$186,18,0)</f>
        <v>Finance Director</v>
      </c>
      <c r="V127" s="113" t="s">
        <v>764</v>
      </c>
      <c r="W127" s="113" t="s">
        <v>526</v>
      </c>
    </row>
    <row r="128" spans="1:23" ht="12.75">
      <c r="A128" s="133">
        <v>123</v>
      </c>
      <c r="B128" s="93" t="s">
        <v>243</v>
      </c>
      <c r="C128" s="106" t="s">
        <v>765</v>
      </c>
      <c r="D128" s="116">
        <v>0</v>
      </c>
      <c r="E128" s="107">
        <v>40743</v>
      </c>
      <c r="F128" s="107">
        <v>40743</v>
      </c>
      <c r="G128" s="108">
        <v>37037</v>
      </c>
      <c r="H128" s="109">
        <f t="shared" si="2"/>
        <v>3706</v>
      </c>
      <c r="I128" s="147">
        <f t="shared" si="3"/>
        <v>0</v>
      </c>
      <c r="J128" s="110" t="e">
        <f>VLOOKUP($B128,'[2]Contacts'!$A$2:$R$186,3,0)</f>
        <v>#N/A</v>
      </c>
      <c r="K128" s="111" t="e">
        <f>VLOOKUP($B128,'[2]Contacts'!$A$2:$R$186,4,0)</f>
        <v>#N/A</v>
      </c>
      <c r="L128" s="111" t="e">
        <f>VLOOKUP($B128,'[2]Contacts'!$A$2:$R$186,5,0)</f>
        <v>#N/A</v>
      </c>
      <c r="M128" s="112" t="e">
        <f>VLOOKUP($B128,'[2]Contacts'!$A$2:$R$186,6,0)</f>
        <v>#N/A</v>
      </c>
      <c r="N128" s="111" t="e">
        <f>VLOOKUP($B128,'[2]Contacts'!$A$2:$R$186,9,0)</f>
        <v>#N/A</v>
      </c>
      <c r="O128" s="110" t="e">
        <f>VLOOKUP($B128,'[2]Contacts'!$A$2:$R$186,10,0)</f>
        <v>#N/A</v>
      </c>
      <c r="P128" s="110" t="e">
        <f>VLOOKUP($B128,'[2]Contacts'!$A$2:$R$186,11,0)</f>
        <v>#N/A</v>
      </c>
      <c r="Q128" s="111" t="e">
        <f>VLOOKUP($B128,'[2]Contacts'!$A$2:$R$186,12,0)</f>
        <v>#N/A</v>
      </c>
      <c r="R128" s="111" t="e">
        <f>VLOOKUP($B128,'[2]Contacts'!$A$2:$R$186,15,0)</f>
        <v>#N/A</v>
      </c>
      <c r="S128" s="110" t="e">
        <f>VLOOKUP($B128,'[2]Contacts'!$A$2:$R$186,16,0)</f>
        <v>#N/A</v>
      </c>
      <c r="T128" s="110" t="e">
        <f>VLOOKUP($B128,'[2]Contacts'!$A$2:$R$186,17,0)</f>
        <v>#N/A</v>
      </c>
      <c r="U128" s="110" t="e">
        <f>VLOOKUP($B128,'[2]Contacts'!$A$2:$R$186,18,0)</f>
        <v>#N/A</v>
      </c>
      <c r="V128" s="113" t="s">
        <v>766</v>
      </c>
      <c r="W128" s="113" t="s">
        <v>767</v>
      </c>
    </row>
    <row r="129" spans="1:23" ht="12.75">
      <c r="A129" s="133">
        <v>124</v>
      </c>
      <c r="B129" s="93" t="s">
        <v>245</v>
      </c>
      <c r="C129" s="106" t="s">
        <v>768</v>
      </c>
      <c r="D129" s="116">
        <v>18375.57</v>
      </c>
      <c r="E129" s="107">
        <v>36806</v>
      </c>
      <c r="F129" s="107">
        <v>55181.57</v>
      </c>
      <c r="G129" s="108">
        <v>33458</v>
      </c>
      <c r="H129" s="109">
        <f t="shared" si="2"/>
        <v>21723.57</v>
      </c>
      <c r="I129" s="147">
        <f t="shared" si="3"/>
        <v>0</v>
      </c>
      <c r="J129" s="110" t="e">
        <f>VLOOKUP($B129,'[2]Contacts'!$A$2:$R$186,3,0)</f>
        <v>#N/A</v>
      </c>
      <c r="K129" s="111" t="e">
        <f>VLOOKUP($B129,'[2]Contacts'!$A$2:$R$186,4,0)</f>
        <v>#N/A</v>
      </c>
      <c r="L129" s="111" t="e">
        <f>VLOOKUP($B129,'[2]Contacts'!$A$2:$R$186,5,0)</f>
        <v>#N/A</v>
      </c>
      <c r="M129" s="112" t="e">
        <f>VLOOKUP($B129,'[2]Contacts'!$A$2:$R$186,6,0)</f>
        <v>#N/A</v>
      </c>
      <c r="N129" s="111" t="e">
        <f>VLOOKUP($B129,'[2]Contacts'!$A$2:$R$186,9,0)</f>
        <v>#N/A</v>
      </c>
      <c r="O129" s="110" t="e">
        <f>VLOOKUP($B129,'[2]Contacts'!$A$2:$R$186,10,0)</f>
        <v>#N/A</v>
      </c>
      <c r="P129" s="110" t="e">
        <f>VLOOKUP($B129,'[2]Contacts'!$A$2:$R$186,11,0)</f>
        <v>#N/A</v>
      </c>
      <c r="Q129" s="111" t="e">
        <f>VLOOKUP($B129,'[2]Contacts'!$A$2:$R$186,12,0)</f>
        <v>#N/A</v>
      </c>
      <c r="R129" s="111" t="e">
        <f>VLOOKUP($B129,'[2]Contacts'!$A$2:$R$186,15,0)</f>
        <v>#N/A</v>
      </c>
      <c r="S129" s="110" t="e">
        <f>VLOOKUP($B129,'[2]Contacts'!$A$2:$R$186,16,0)</f>
        <v>#N/A</v>
      </c>
      <c r="T129" s="110" t="e">
        <f>VLOOKUP($B129,'[2]Contacts'!$A$2:$R$186,17,0)</f>
        <v>#N/A</v>
      </c>
      <c r="U129" s="110" t="e">
        <f>VLOOKUP($B129,'[2]Contacts'!$A$2:$R$186,18,0)</f>
        <v>#N/A</v>
      </c>
      <c r="V129" s="113" t="s">
        <v>769</v>
      </c>
      <c r="W129" s="113" t="s">
        <v>770</v>
      </c>
    </row>
    <row r="130" spans="1:23" ht="12.75">
      <c r="A130" s="133">
        <v>125</v>
      </c>
      <c r="B130" s="94" t="s">
        <v>247</v>
      </c>
      <c r="C130" s="106" t="s">
        <v>771</v>
      </c>
      <c r="D130" s="116">
        <v>7122.62</v>
      </c>
      <c r="E130" s="107">
        <v>63417</v>
      </c>
      <c r="F130" s="107">
        <v>70539.62</v>
      </c>
      <c r="G130" s="108">
        <v>63446</v>
      </c>
      <c r="H130" s="109">
        <f t="shared" si="2"/>
        <v>7093.619999999995</v>
      </c>
      <c r="I130" s="147">
        <f t="shared" si="3"/>
        <v>0</v>
      </c>
      <c r="J130" s="110" t="str">
        <f>VLOOKUP($B130,'[2]Contacts'!$A$2:$R$186,3,0)</f>
        <v>P.O. Box 685</v>
      </c>
      <c r="K130" s="111" t="str">
        <f>VLOOKUP($B130,'[2]Contacts'!$A$2:$R$186,4,0)</f>
        <v>Tatum</v>
      </c>
      <c r="L130" s="111" t="str">
        <f>VLOOKUP($B130,'[2]Contacts'!$A$2:$R$186,5,0)</f>
        <v>NM</v>
      </c>
      <c r="M130" s="112">
        <f>VLOOKUP($B130,'[2]Contacts'!$A$2:$R$186,6,0)</f>
        <v>88267</v>
      </c>
      <c r="N130" s="111" t="str">
        <f>VLOOKUP($B130,'[2]Contacts'!$A$2:$R$186,9,0)</f>
        <v>Mr.</v>
      </c>
      <c r="O130" s="110" t="str">
        <f>VLOOKUP($B130,'[2]Contacts'!$A$2:$R$186,10,0)</f>
        <v>Buddy</v>
      </c>
      <c r="P130" s="110" t="str">
        <f>VLOOKUP($B130,'[2]Contacts'!$A$2:$R$186,11,0)</f>
        <v>Little</v>
      </c>
      <c r="Q130" s="111" t="str">
        <f>VLOOKUP($B130,'[2]Contacts'!$A$2:$R$186,12,0)</f>
        <v>Superintendent</v>
      </c>
      <c r="R130" s="111" t="str">
        <f>VLOOKUP($B130,'[2]Contacts'!$A$2:$R$186,15,0)</f>
        <v>Ms.</v>
      </c>
      <c r="S130" s="110" t="str">
        <f>VLOOKUP($B130,'[2]Contacts'!$A$2:$R$186,16,0)</f>
        <v>Leslie</v>
      </c>
      <c r="T130" s="110" t="str">
        <f>VLOOKUP($B130,'[2]Contacts'!$A$2:$R$186,17,0)</f>
        <v>Pearce</v>
      </c>
      <c r="U130" s="110" t="str">
        <f>VLOOKUP($B130,'[2]Contacts'!$A$2:$R$186,18,0)</f>
        <v>Business Manager</v>
      </c>
      <c r="V130" s="113" t="s">
        <v>772</v>
      </c>
      <c r="W130" s="113" t="s">
        <v>773</v>
      </c>
    </row>
    <row r="131" spans="1:23" ht="12.75">
      <c r="A131" s="133">
        <v>126</v>
      </c>
      <c r="B131" s="201" t="s">
        <v>249</v>
      </c>
      <c r="C131" s="196" t="s">
        <v>438</v>
      </c>
      <c r="D131" s="197">
        <v>53110.98</v>
      </c>
      <c r="E131" s="198">
        <v>166082</v>
      </c>
      <c r="F131" s="198">
        <f>GrantExpenditureStatewideSummar!I127</f>
        <v>219192.98</v>
      </c>
      <c r="G131" s="199">
        <v>150975</v>
      </c>
      <c r="H131" s="200">
        <f t="shared" si="2"/>
        <v>68217.98000000001</v>
      </c>
      <c r="I131" s="147">
        <f t="shared" si="3"/>
        <v>0</v>
      </c>
      <c r="J131" s="110" t="str">
        <f>VLOOKUP($B131,'[2]Contacts'!$A$2:$R$186,3,0)</f>
        <v>P.O. Box 237</v>
      </c>
      <c r="K131" s="111" t="str">
        <f>VLOOKUP($B131,'[2]Contacts'!$A$2:$R$186,4,0)</f>
        <v>Texico</v>
      </c>
      <c r="L131" s="111" t="str">
        <f>VLOOKUP($B131,'[2]Contacts'!$A$2:$R$186,5,0)</f>
        <v>NM</v>
      </c>
      <c r="M131" s="112">
        <f>VLOOKUP($B131,'[2]Contacts'!$A$2:$R$186,6,0)</f>
        <v>88135</v>
      </c>
      <c r="N131" s="111" t="str">
        <f>VLOOKUP($B131,'[2]Contacts'!$A$2:$R$186,9,0)</f>
        <v>Mr.</v>
      </c>
      <c r="O131" s="110" t="str">
        <f>VLOOKUP($B131,'[2]Contacts'!$A$2:$R$186,10,0)</f>
        <v>Miles</v>
      </c>
      <c r="P131" s="110" t="str">
        <f>VLOOKUP($B131,'[2]Contacts'!$A$2:$R$186,11,0)</f>
        <v>Mitchell</v>
      </c>
      <c r="Q131" s="111" t="str">
        <f>VLOOKUP($B131,'[2]Contacts'!$A$2:$R$186,12,0)</f>
        <v>Superintendent</v>
      </c>
      <c r="R131" s="111" t="str">
        <f>VLOOKUP($B131,'[2]Contacts'!$A$2:$R$186,15,0)</f>
        <v>Ms.</v>
      </c>
      <c r="S131" s="110" t="str">
        <f>VLOOKUP($B131,'[2]Contacts'!$A$2:$R$186,16,0)</f>
        <v>Cheryl</v>
      </c>
      <c r="T131" s="110" t="str">
        <f>VLOOKUP($B131,'[2]Contacts'!$A$2:$R$186,17,0)</f>
        <v>Whitener</v>
      </c>
      <c r="U131" s="110" t="str">
        <f>VLOOKUP($B131,'[2]Contacts'!$A$2:$R$186,18,0)</f>
        <v>Business Manager</v>
      </c>
      <c r="V131" s="113" t="s">
        <v>774</v>
      </c>
      <c r="W131" s="113" t="s">
        <v>775</v>
      </c>
    </row>
    <row r="132" spans="1:23" ht="12.75">
      <c r="A132" s="133">
        <v>127</v>
      </c>
      <c r="B132" s="93" t="s">
        <v>251</v>
      </c>
      <c r="C132" s="106" t="s">
        <v>439</v>
      </c>
      <c r="D132" s="116">
        <v>13525.35</v>
      </c>
      <c r="E132" s="107">
        <v>13014</v>
      </c>
      <c r="F132" s="107">
        <v>26539.35</v>
      </c>
      <c r="G132" s="108">
        <v>19902</v>
      </c>
      <c r="H132" s="109">
        <f t="shared" si="2"/>
        <v>6637.3499999999985</v>
      </c>
      <c r="I132" s="147">
        <f t="shared" si="3"/>
        <v>0</v>
      </c>
      <c r="J132" s="110" t="e">
        <f>VLOOKUP($B132,'[2]Contacts'!$A$2:$R$186,3,0)</f>
        <v>#N/A</v>
      </c>
      <c r="K132" s="111" t="e">
        <f>VLOOKUP($B132,'[2]Contacts'!$A$2:$R$186,4,0)</f>
        <v>#N/A</v>
      </c>
      <c r="L132" s="111" t="e">
        <f>VLOOKUP($B132,'[2]Contacts'!$A$2:$R$186,5,0)</f>
        <v>#N/A</v>
      </c>
      <c r="M132" s="112" t="e">
        <f>VLOOKUP($B132,'[2]Contacts'!$A$2:$R$186,6,0)</f>
        <v>#N/A</v>
      </c>
      <c r="N132" s="111" t="e">
        <f>VLOOKUP($B132,'[2]Contacts'!$A$2:$R$186,9,0)</f>
        <v>#N/A</v>
      </c>
      <c r="O132" s="110" t="e">
        <f>VLOOKUP($B132,'[2]Contacts'!$A$2:$R$186,10,0)</f>
        <v>#N/A</v>
      </c>
      <c r="P132" s="110" t="e">
        <f>VLOOKUP($B132,'[2]Contacts'!$A$2:$R$186,11,0)</f>
        <v>#N/A</v>
      </c>
      <c r="Q132" s="111" t="e">
        <f>VLOOKUP($B132,'[2]Contacts'!$A$2:$R$186,12,0)</f>
        <v>#N/A</v>
      </c>
      <c r="R132" s="111" t="e">
        <f>VLOOKUP($B132,'[2]Contacts'!$A$2:$R$186,15,0)</f>
        <v>#N/A</v>
      </c>
      <c r="S132" s="110" t="e">
        <f>VLOOKUP($B132,'[2]Contacts'!$A$2:$R$186,16,0)</f>
        <v>#N/A</v>
      </c>
      <c r="T132" s="110" t="e">
        <f>VLOOKUP($B132,'[2]Contacts'!$A$2:$R$186,17,0)</f>
        <v>#N/A</v>
      </c>
      <c r="U132" s="110" t="e">
        <f>VLOOKUP($B132,'[2]Contacts'!$A$2:$R$186,18,0)</f>
        <v>#N/A</v>
      </c>
      <c r="V132" s="113" t="s">
        <v>776</v>
      </c>
      <c r="W132" s="113" t="s">
        <v>777</v>
      </c>
    </row>
    <row r="133" spans="1:23" ht="12.75">
      <c r="A133" s="133">
        <v>128</v>
      </c>
      <c r="B133" s="93" t="s">
        <v>255</v>
      </c>
      <c r="C133" s="106" t="s">
        <v>440</v>
      </c>
      <c r="D133" s="116">
        <v>0</v>
      </c>
      <c r="E133" s="107">
        <v>66548</v>
      </c>
      <c r="F133" s="107">
        <v>66548</v>
      </c>
      <c r="G133" s="108">
        <v>60494</v>
      </c>
      <c r="H133" s="109">
        <f t="shared" si="2"/>
        <v>6054</v>
      </c>
      <c r="I133" s="147">
        <f t="shared" si="3"/>
        <v>0</v>
      </c>
      <c r="J133" s="110" t="e">
        <f>VLOOKUP($B133,'[2]Contacts'!$A$2:$R$186,3,0)</f>
        <v>#N/A</v>
      </c>
      <c r="K133" s="111" t="e">
        <f>VLOOKUP($B133,'[2]Contacts'!$A$2:$R$186,4,0)</f>
        <v>#N/A</v>
      </c>
      <c r="L133" s="111" t="e">
        <f>VLOOKUP($B133,'[2]Contacts'!$A$2:$R$186,5,0)</f>
        <v>#N/A</v>
      </c>
      <c r="M133" s="112" t="e">
        <f>VLOOKUP($B133,'[2]Contacts'!$A$2:$R$186,6,0)</f>
        <v>#N/A</v>
      </c>
      <c r="N133" s="111" t="e">
        <f>VLOOKUP($B133,'[2]Contacts'!$A$2:$R$186,9,0)</f>
        <v>#N/A</v>
      </c>
      <c r="O133" s="110" t="e">
        <f>VLOOKUP($B133,'[2]Contacts'!$A$2:$R$186,10,0)</f>
        <v>#N/A</v>
      </c>
      <c r="P133" s="110" t="e">
        <f>VLOOKUP($B133,'[2]Contacts'!$A$2:$R$186,11,0)</f>
        <v>#N/A</v>
      </c>
      <c r="Q133" s="111" t="e">
        <f>VLOOKUP($B133,'[2]Contacts'!$A$2:$R$186,12,0)</f>
        <v>#N/A</v>
      </c>
      <c r="R133" s="111" t="e">
        <f>VLOOKUP($B133,'[2]Contacts'!$A$2:$R$186,15,0)</f>
        <v>#N/A</v>
      </c>
      <c r="S133" s="110" t="e">
        <f>VLOOKUP($B133,'[2]Contacts'!$A$2:$R$186,16,0)</f>
        <v>#N/A</v>
      </c>
      <c r="T133" s="110" t="e">
        <f>VLOOKUP($B133,'[2]Contacts'!$A$2:$R$186,17,0)</f>
        <v>#N/A</v>
      </c>
      <c r="U133" s="110" t="e">
        <f>VLOOKUP($B133,'[2]Contacts'!$A$2:$R$186,18,0)</f>
        <v>#N/A</v>
      </c>
      <c r="V133" s="113" t="s">
        <v>778</v>
      </c>
      <c r="W133" s="113" t="s">
        <v>779</v>
      </c>
    </row>
    <row r="134" spans="1:23" ht="12.75">
      <c r="A134" s="133">
        <v>129</v>
      </c>
      <c r="B134" s="94" t="s">
        <v>257</v>
      </c>
      <c r="C134" s="106" t="s">
        <v>441</v>
      </c>
      <c r="D134" s="116">
        <v>158785.31</v>
      </c>
      <c r="E134" s="107">
        <v>774770</v>
      </c>
      <c r="F134" s="107">
        <v>933555.31</v>
      </c>
      <c r="G134" s="108">
        <v>704295</v>
      </c>
      <c r="H134" s="109">
        <f t="shared" si="2"/>
        <v>229260.31000000006</v>
      </c>
      <c r="I134" s="147">
        <f t="shared" si="3"/>
        <v>0</v>
      </c>
      <c r="J134" s="110" t="str">
        <f>VLOOKUP($B134,'[2]Contacts'!$A$2:$R$186,3,0)</f>
        <v>180 North Date Street</v>
      </c>
      <c r="K134" s="111" t="str">
        <f>VLOOKUP($B134,'[2]Contacts'!$A$2:$R$186,4,0)</f>
        <v>Truth or Consequences</v>
      </c>
      <c r="L134" s="111" t="str">
        <f>VLOOKUP($B134,'[2]Contacts'!$A$2:$R$186,5,0)</f>
        <v>NM</v>
      </c>
      <c r="M134" s="112">
        <f>VLOOKUP($B134,'[2]Contacts'!$A$2:$R$186,6,0)</f>
        <v>87901</v>
      </c>
      <c r="N134" s="111" t="str">
        <f>VLOOKUP($B134,'[2]Contacts'!$A$2:$R$186,9,0)</f>
        <v>Dr. </v>
      </c>
      <c r="O134" s="110" t="str">
        <f>VLOOKUP($B134,'[2]Contacts'!$A$2:$R$186,10,0)</f>
        <v>Craig</v>
      </c>
      <c r="P134" s="110" t="str">
        <f>VLOOKUP($B134,'[2]Contacts'!$A$2:$R$186,11,0)</f>
        <v>Cummins</v>
      </c>
      <c r="Q134" s="111" t="str">
        <f>VLOOKUP($B134,'[2]Contacts'!$A$2:$R$186,12,0)</f>
        <v>Interim Superintendent</v>
      </c>
      <c r="R134" s="111" t="str">
        <f>VLOOKUP($B134,'[2]Contacts'!$A$2:$R$186,15,0)</f>
        <v>Ms.</v>
      </c>
      <c r="S134" s="110" t="str">
        <f>VLOOKUP($B134,'[2]Contacts'!$A$2:$R$186,16,0)</f>
        <v>Carmen</v>
      </c>
      <c r="T134" s="110" t="str">
        <f>VLOOKUP($B134,'[2]Contacts'!$A$2:$R$186,17,0)</f>
        <v>Spann</v>
      </c>
      <c r="U134" s="110" t="str">
        <f>VLOOKUP($B134,'[2]Contacts'!$A$2:$R$186,18,0)</f>
        <v>Business Manager</v>
      </c>
      <c r="V134" s="113" t="s">
        <v>759</v>
      </c>
      <c r="W134" s="113" t="s">
        <v>780</v>
      </c>
    </row>
    <row r="135" spans="1:23" ht="12.75">
      <c r="A135" s="133">
        <v>130</v>
      </c>
      <c r="B135" s="94" t="s">
        <v>259</v>
      </c>
      <c r="C135" s="106" t="s">
        <v>781</v>
      </c>
      <c r="D135" s="116">
        <v>43365.97</v>
      </c>
      <c r="E135" s="107">
        <v>533703</v>
      </c>
      <c r="F135" s="107">
        <v>577068.97</v>
      </c>
      <c r="G135" s="108">
        <v>507124</v>
      </c>
      <c r="H135" s="109">
        <f aca="true" t="shared" si="4" ref="H135:H143">+F135-G135</f>
        <v>69944.96999999997</v>
      </c>
      <c r="I135" s="147">
        <f aca="true" t="shared" si="5" ref="I135:I144">D135+E135-F135</f>
        <v>0</v>
      </c>
      <c r="J135" s="110" t="str">
        <f>VLOOKUP($B135,'[2]Contacts'!$A$2:$R$186,3,0)</f>
        <v>P.O. Box 1046</v>
      </c>
      <c r="K135" s="111" t="str">
        <f>VLOOKUP($B135,'[2]Contacts'!$A$2:$R$186,4,0)</f>
        <v>Tucumcari</v>
      </c>
      <c r="L135" s="111" t="str">
        <f>VLOOKUP($B135,'[2]Contacts'!$A$2:$R$186,5,0)</f>
        <v>NM</v>
      </c>
      <c r="M135" s="112">
        <f>VLOOKUP($B135,'[2]Contacts'!$A$2:$R$186,6,0)</f>
        <v>88401</v>
      </c>
      <c r="N135" s="111" t="str">
        <f>VLOOKUP($B135,'[2]Contacts'!$A$2:$R$186,9,0)</f>
        <v>Mr.</v>
      </c>
      <c r="O135" s="110" t="str">
        <f>VLOOKUP($B135,'[2]Contacts'!$A$2:$R$186,10,0)</f>
        <v>Aaron</v>
      </c>
      <c r="P135" s="110" t="str">
        <f>VLOOKUP($B135,'[2]Contacts'!$A$2:$R$186,11,0)</f>
        <v>McKinney</v>
      </c>
      <c r="Q135" s="111" t="str">
        <f>VLOOKUP($B135,'[2]Contacts'!$A$2:$R$186,12,0)</f>
        <v>Superintendent</v>
      </c>
      <c r="R135" s="111" t="str">
        <f>VLOOKUP($B135,'[2]Contacts'!$A$2:$R$186,15,0)</f>
        <v>Ms.</v>
      </c>
      <c r="S135" s="110" t="str">
        <f>VLOOKUP($B135,'[2]Contacts'!$A$2:$R$186,16,0)</f>
        <v>Leola</v>
      </c>
      <c r="T135" s="110" t="str">
        <f>VLOOKUP($B135,'[2]Contacts'!$A$2:$R$186,17,0)</f>
        <v>Patterson</v>
      </c>
      <c r="U135" s="110" t="str">
        <f>VLOOKUP($B135,'[2]Contacts'!$A$2:$R$186,18,0)</f>
        <v>Business Manager</v>
      </c>
      <c r="V135" s="113" t="s">
        <v>516</v>
      </c>
      <c r="W135" s="113" t="s">
        <v>782</v>
      </c>
    </row>
    <row r="136" spans="1:23" ht="12.75">
      <c r="A136" s="133">
        <v>131</v>
      </c>
      <c r="B136" s="94" t="s">
        <v>261</v>
      </c>
      <c r="C136" s="106" t="s">
        <v>443</v>
      </c>
      <c r="D136" s="116">
        <v>169709</v>
      </c>
      <c r="E136" s="107">
        <v>816454</v>
      </c>
      <c r="F136" s="107">
        <v>986163</v>
      </c>
      <c r="G136" s="108">
        <v>742188</v>
      </c>
      <c r="H136" s="109">
        <f t="shared" si="4"/>
        <v>243975</v>
      </c>
      <c r="I136" s="147">
        <f t="shared" si="5"/>
        <v>0</v>
      </c>
      <c r="J136" s="110" t="str">
        <f>VLOOKUP($B136,'[2]Contacts'!$A$2:$R$186,3,0)</f>
        <v>504 First Street</v>
      </c>
      <c r="K136" s="111" t="str">
        <f>VLOOKUP($B136,'[2]Contacts'!$A$2:$R$186,4,0)</f>
        <v>Tularosa</v>
      </c>
      <c r="L136" s="111" t="str">
        <f>VLOOKUP($B136,'[2]Contacts'!$A$2:$R$186,5,0)</f>
        <v>NM</v>
      </c>
      <c r="M136" s="112">
        <f>VLOOKUP($B136,'[2]Contacts'!$A$2:$R$186,6,0)</f>
        <v>88352</v>
      </c>
      <c r="N136" s="111" t="str">
        <f>VLOOKUP($B136,'[2]Contacts'!$A$2:$R$186,9,0)</f>
        <v>Ms.</v>
      </c>
      <c r="O136" s="110" t="str">
        <f>VLOOKUP($B136,'[2]Contacts'!$A$2:$R$186,10,0)</f>
        <v>Brenda</v>
      </c>
      <c r="P136" s="110" t="str">
        <f>VLOOKUP($B136,'[2]Contacts'!$A$2:$R$186,11,0)</f>
        <v>Vigil</v>
      </c>
      <c r="Q136" s="111" t="str">
        <f>VLOOKUP($B136,'[2]Contacts'!$A$2:$R$186,12,0)</f>
        <v>Superintendent</v>
      </c>
      <c r="R136" s="111" t="str">
        <f>VLOOKUP($B136,'[2]Contacts'!$A$2:$R$186,15,0)</f>
        <v>Ms.</v>
      </c>
      <c r="S136" s="110" t="str">
        <f>VLOOKUP($B136,'[2]Contacts'!$A$2:$R$186,16,0)</f>
        <v>Kathleen</v>
      </c>
      <c r="T136" s="110" t="str">
        <f>VLOOKUP($B136,'[2]Contacts'!$A$2:$R$186,17,0)</f>
        <v>Richardson</v>
      </c>
      <c r="U136" s="110" t="str">
        <f>VLOOKUP($B136,'[2]Contacts'!$A$2:$R$186,18,0)</f>
        <v>Business Manager</v>
      </c>
      <c r="V136" s="113" t="s">
        <v>783</v>
      </c>
      <c r="W136" s="113" t="s">
        <v>517</v>
      </c>
    </row>
    <row r="137" spans="1:23" ht="12.75">
      <c r="A137" s="133">
        <v>132</v>
      </c>
      <c r="B137" s="93" t="s">
        <v>263</v>
      </c>
      <c r="C137" s="106" t="s">
        <v>444</v>
      </c>
      <c r="D137" s="116">
        <v>25967</v>
      </c>
      <c r="E137" s="107">
        <v>46619</v>
      </c>
      <c r="F137" s="107">
        <v>72586</v>
      </c>
      <c r="G137" s="108">
        <v>23370</v>
      </c>
      <c r="H137" s="109">
        <f t="shared" si="4"/>
        <v>49216</v>
      </c>
      <c r="I137" s="147">
        <f t="shared" si="5"/>
        <v>0</v>
      </c>
      <c r="J137" s="110" t="e">
        <f>VLOOKUP($B137,'[2]Contacts'!$A$2:$R$186,3,0)</f>
        <v>#N/A</v>
      </c>
      <c r="K137" s="111" t="e">
        <f>VLOOKUP($B137,'[2]Contacts'!$A$2:$R$186,4,0)</f>
        <v>#N/A</v>
      </c>
      <c r="L137" s="111" t="e">
        <f>VLOOKUP($B137,'[2]Contacts'!$A$2:$R$186,5,0)</f>
        <v>#N/A</v>
      </c>
      <c r="M137" s="112" t="e">
        <f>VLOOKUP($B137,'[2]Contacts'!$A$2:$R$186,6,0)</f>
        <v>#N/A</v>
      </c>
      <c r="N137" s="111" t="e">
        <f>VLOOKUP($B137,'[2]Contacts'!$A$2:$R$186,9,0)</f>
        <v>#N/A</v>
      </c>
      <c r="O137" s="110" t="e">
        <f>VLOOKUP($B137,'[2]Contacts'!$A$2:$R$186,10,0)</f>
        <v>#N/A</v>
      </c>
      <c r="P137" s="110" t="e">
        <f>VLOOKUP($B137,'[2]Contacts'!$A$2:$R$186,11,0)</f>
        <v>#N/A</v>
      </c>
      <c r="Q137" s="111" t="e">
        <f>VLOOKUP($B137,'[2]Contacts'!$A$2:$R$186,12,0)</f>
        <v>#N/A</v>
      </c>
      <c r="R137" s="111" t="e">
        <f>VLOOKUP($B137,'[2]Contacts'!$A$2:$R$186,15,0)</f>
        <v>#N/A</v>
      </c>
      <c r="S137" s="110" t="e">
        <f>VLOOKUP($B137,'[2]Contacts'!$A$2:$R$186,16,0)</f>
        <v>#N/A</v>
      </c>
      <c r="T137" s="110" t="e">
        <f>VLOOKUP($B137,'[2]Contacts'!$A$2:$R$186,17,0)</f>
        <v>#N/A</v>
      </c>
      <c r="U137" s="110" t="e">
        <f>VLOOKUP($B137,'[2]Contacts'!$A$2:$R$186,18,0)</f>
        <v>#N/A</v>
      </c>
      <c r="V137" s="113" t="s">
        <v>784</v>
      </c>
      <c r="W137" s="113" t="s">
        <v>785</v>
      </c>
    </row>
    <row r="138" spans="1:23" ht="12.75">
      <c r="A138" s="133">
        <v>133</v>
      </c>
      <c r="B138" s="94" t="s">
        <v>265</v>
      </c>
      <c r="C138" s="106" t="s">
        <v>445</v>
      </c>
      <c r="D138" s="116">
        <v>13498.7</v>
      </c>
      <c r="E138" s="107">
        <v>28215</v>
      </c>
      <c r="F138" s="107">
        <v>41713.7</v>
      </c>
      <c r="G138" s="108">
        <v>28224</v>
      </c>
      <c r="H138" s="109">
        <f t="shared" si="4"/>
        <v>13489.699999999997</v>
      </c>
      <c r="I138" s="147">
        <f t="shared" si="5"/>
        <v>0</v>
      </c>
      <c r="J138" s="110" t="str">
        <f>VLOOKUP($B138,'[2]Contacts'!$A$2:$R$186,3,0)</f>
        <v>P.O. Box 489</v>
      </c>
      <c r="K138" s="111" t="str">
        <f>VLOOKUP($B138,'[2]Contacts'!$A$2:$R$186,4,0)</f>
        <v>Vaughn</v>
      </c>
      <c r="L138" s="111" t="str">
        <f>VLOOKUP($B138,'[2]Contacts'!$A$2:$R$186,5,0)</f>
        <v>NM</v>
      </c>
      <c r="M138" s="112">
        <f>VLOOKUP($B138,'[2]Contacts'!$A$2:$R$186,6,0)</f>
        <v>88353</v>
      </c>
      <c r="N138" s="111" t="str">
        <f>VLOOKUP($B138,'[2]Contacts'!$A$2:$R$186,9,0)</f>
        <v>Dr.</v>
      </c>
      <c r="O138" s="110" t="str">
        <f>VLOOKUP($B138,'[2]Contacts'!$A$2:$R$186,10,0)</f>
        <v>Susan</v>
      </c>
      <c r="P138" s="110" t="str">
        <f>VLOOKUP($B138,'[2]Contacts'!$A$2:$R$186,11,0)</f>
        <v>Wilkinson-Davis</v>
      </c>
      <c r="Q138" s="111" t="str">
        <f>VLOOKUP($B138,'[2]Contacts'!$A$2:$R$186,12,0)</f>
        <v>Superintendent</v>
      </c>
      <c r="R138" s="111" t="str">
        <f>VLOOKUP($B138,'[2]Contacts'!$A$2:$R$186,15,0)</f>
        <v>Ms.</v>
      </c>
      <c r="S138" s="110" t="str">
        <f>VLOOKUP($B138,'[2]Contacts'!$A$2:$R$186,16,0)</f>
        <v>Trude</v>
      </c>
      <c r="T138" s="110" t="str">
        <f>VLOOKUP($B138,'[2]Contacts'!$A$2:$R$186,17,0)</f>
        <v>Bauler</v>
      </c>
      <c r="U138" s="110" t="str">
        <f>VLOOKUP($B138,'[2]Contacts'!$A$2:$R$186,18,0)</f>
        <v>Business Manager</v>
      </c>
      <c r="V138" s="113" t="s">
        <v>769</v>
      </c>
      <c r="W138" s="113" t="s">
        <v>786</v>
      </c>
    </row>
    <row r="139" spans="1:23" ht="12.75">
      <c r="A139" s="133">
        <v>134</v>
      </c>
      <c r="B139" s="119"/>
      <c r="C139" s="106" t="s">
        <v>796</v>
      </c>
      <c r="D139" s="116">
        <v>975</v>
      </c>
      <c r="E139" s="107">
        <v>0</v>
      </c>
      <c r="F139" s="107">
        <f>+D139+E139</f>
        <v>975</v>
      </c>
      <c r="G139" s="108">
        <v>0</v>
      </c>
      <c r="H139" s="109">
        <f t="shared" si="4"/>
        <v>975</v>
      </c>
      <c r="I139" s="147">
        <f t="shared" si="5"/>
        <v>0</v>
      </c>
      <c r="J139" s="110" t="e">
        <f>VLOOKUP($B139,'[2]Contacts'!$A$2:$R$186,3,0)</f>
        <v>#N/A</v>
      </c>
      <c r="K139" s="111" t="e">
        <f>VLOOKUP($B139,'[2]Contacts'!$A$2:$R$186,4,0)</f>
        <v>#N/A</v>
      </c>
      <c r="L139" s="111" t="e">
        <f>VLOOKUP($B139,'[2]Contacts'!$A$2:$R$186,5,0)</f>
        <v>#N/A</v>
      </c>
      <c r="M139" s="112" t="e">
        <f>VLOOKUP($B139,'[2]Contacts'!$A$2:$R$186,6,0)</f>
        <v>#N/A</v>
      </c>
      <c r="N139" s="111" t="e">
        <f>VLOOKUP($B139,'[2]Contacts'!$A$2:$R$186,9,0)</f>
        <v>#N/A</v>
      </c>
      <c r="O139" s="110" t="e">
        <f>VLOOKUP($B139,'[2]Contacts'!$A$2:$R$186,10,0)</f>
        <v>#N/A</v>
      </c>
      <c r="P139" s="110" t="e">
        <f>VLOOKUP($B139,'[2]Contacts'!$A$2:$R$186,11,0)</f>
        <v>#N/A</v>
      </c>
      <c r="Q139" s="111" t="e">
        <f>VLOOKUP($B139,'[2]Contacts'!$A$2:$R$186,12,0)</f>
        <v>#N/A</v>
      </c>
      <c r="R139" s="111" t="e">
        <f>VLOOKUP($B139,'[2]Contacts'!$A$2:$R$186,15,0)</f>
        <v>#N/A</v>
      </c>
      <c r="S139" s="110" t="e">
        <f>VLOOKUP($B139,'[2]Contacts'!$A$2:$R$186,16,0)</f>
        <v>#N/A</v>
      </c>
      <c r="T139" s="110" t="e">
        <f>VLOOKUP($B139,'[2]Contacts'!$A$2:$R$186,17,0)</f>
        <v>#N/A</v>
      </c>
      <c r="U139" s="110" t="e">
        <f>VLOOKUP($B139,'[2]Contacts'!$A$2:$R$186,18,0)</f>
        <v>#N/A</v>
      </c>
      <c r="V139" s="117"/>
      <c r="W139" s="117"/>
    </row>
    <row r="140" spans="1:23" ht="12.75">
      <c r="A140" s="133">
        <v>135</v>
      </c>
      <c r="B140" s="94" t="s">
        <v>269</v>
      </c>
      <c r="C140" s="106" t="s">
        <v>447</v>
      </c>
      <c r="D140" s="116">
        <v>16595.26</v>
      </c>
      <c r="E140" s="107">
        <v>115804</v>
      </c>
      <c r="F140" s="107">
        <v>132399.26</v>
      </c>
      <c r="G140" s="108">
        <v>109759</v>
      </c>
      <c r="H140" s="109">
        <f t="shared" si="4"/>
        <v>22640.26000000001</v>
      </c>
      <c r="I140" s="147">
        <f t="shared" si="5"/>
        <v>0</v>
      </c>
      <c r="J140" s="110" t="str">
        <f>VLOOKUP($B140,'[2]Contacts'!$A$2:$R$186,3,0)</f>
        <v>P.O. Box 158</v>
      </c>
      <c r="K140" s="111" t="str">
        <f>VLOOKUP($B140,'[2]Contacts'!$A$2:$R$186,4,0)</f>
        <v>Wagon Mound</v>
      </c>
      <c r="L140" s="111" t="str">
        <f>VLOOKUP($B140,'[2]Contacts'!$A$2:$R$186,5,0)</f>
        <v>NM</v>
      </c>
      <c r="M140" s="112">
        <f>VLOOKUP($B140,'[2]Contacts'!$A$2:$R$186,6,0)</f>
        <v>87752</v>
      </c>
      <c r="N140" s="111" t="str">
        <f>VLOOKUP($B140,'[2]Contacts'!$A$2:$R$186,9,0)</f>
        <v>Mr.</v>
      </c>
      <c r="O140" s="110" t="str">
        <f>VLOOKUP($B140,'[2]Contacts'!$A$2:$R$186,10,0)</f>
        <v>Albert C.</v>
      </c>
      <c r="P140" s="110" t="str">
        <f>VLOOKUP($B140,'[2]Contacts'!$A$2:$R$186,11,0)</f>
        <v>Martinez</v>
      </c>
      <c r="Q140" s="111" t="str">
        <f>VLOOKUP($B140,'[2]Contacts'!$A$2:$R$186,12,0)</f>
        <v>Superintendent</v>
      </c>
      <c r="R140" s="111" t="str">
        <f>VLOOKUP($B140,'[2]Contacts'!$A$2:$R$186,15,0)</f>
        <v>Ms.</v>
      </c>
      <c r="S140" s="110" t="str">
        <f>VLOOKUP($B140,'[2]Contacts'!$A$2:$R$186,16,0)</f>
        <v>Teresa</v>
      </c>
      <c r="T140" s="110" t="str">
        <f>VLOOKUP($B140,'[2]Contacts'!$A$2:$R$186,17,0)</f>
        <v>Casias</v>
      </c>
      <c r="U140" s="110" t="str">
        <f>VLOOKUP($B140,'[2]Contacts'!$A$2:$R$186,18,0)</f>
        <v>Business Manager</v>
      </c>
      <c r="V140" s="113" t="s">
        <v>787</v>
      </c>
      <c r="W140" s="113" t="s">
        <v>707</v>
      </c>
    </row>
    <row r="141" spans="1:23" ht="12.75">
      <c r="A141" s="133">
        <v>136</v>
      </c>
      <c r="B141" s="93" t="s">
        <v>271</v>
      </c>
      <c r="C141" s="106" t="s">
        <v>448</v>
      </c>
      <c r="D141" s="116">
        <v>227.53</v>
      </c>
      <c r="E141" s="107">
        <v>19043</v>
      </c>
      <c r="F141" s="107">
        <v>19270.53</v>
      </c>
      <c r="G141" s="108">
        <v>17311</v>
      </c>
      <c r="H141" s="109">
        <f t="shared" si="4"/>
        <v>1959.5299999999988</v>
      </c>
      <c r="I141" s="147">
        <f t="shared" si="5"/>
        <v>0</v>
      </c>
      <c r="J141" s="110" t="e">
        <f>VLOOKUP($B141,'[2]Contacts'!$A$2:$R$186,3,0)</f>
        <v>#N/A</v>
      </c>
      <c r="K141" s="111" t="e">
        <f>VLOOKUP($B141,'[2]Contacts'!$A$2:$R$186,4,0)</f>
        <v>#N/A</v>
      </c>
      <c r="L141" s="111" t="e">
        <f>VLOOKUP($B141,'[2]Contacts'!$A$2:$R$186,5,0)</f>
        <v>#N/A</v>
      </c>
      <c r="M141" s="112" t="e">
        <f>VLOOKUP($B141,'[2]Contacts'!$A$2:$R$186,6,0)</f>
        <v>#N/A</v>
      </c>
      <c r="N141" s="111" t="e">
        <f>VLOOKUP($B141,'[2]Contacts'!$A$2:$R$186,9,0)</f>
        <v>#N/A</v>
      </c>
      <c r="O141" s="110" t="e">
        <f>VLOOKUP($B141,'[2]Contacts'!$A$2:$R$186,10,0)</f>
        <v>#N/A</v>
      </c>
      <c r="P141" s="110" t="e">
        <f>VLOOKUP($B141,'[2]Contacts'!$A$2:$R$186,11,0)</f>
        <v>#N/A</v>
      </c>
      <c r="Q141" s="111" t="e">
        <f>VLOOKUP($B141,'[2]Contacts'!$A$2:$R$186,12,0)</f>
        <v>#N/A</v>
      </c>
      <c r="R141" s="111" t="e">
        <f>VLOOKUP($B141,'[2]Contacts'!$A$2:$R$186,15,0)</f>
        <v>#N/A</v>
      </c>
      <c r="S141" s="110" t="e">
        <f>VLOOKUP($B141,'[2]Contacts'!$A$2:$R$186,16,0)</f>
        <v>#N/A</v>
      </c>
      <c r="T141" s="110" t="e">
        <f>VLOOKUP($B141,'[2]Contacts'!$A$2:$R$186,17,0)</f>
        <v>#N/A</v>
      </c>
      <c r="U141" s="110" t="e">
        <f>VLOOKUP($B141,'[2]Contacts'!$A$2:$R$186,18,0)</f>
        <v>#N/A</v>
      </c>
      <c r="V141" s="113" t="s">
        <v>788</v>
      </c>
      <c r="W141" s="113" t="s">
        <v>789</v>
      </c>
    </row>
    <row r="142" spans="1:23" ht="12.75">
      <c r="A142" s="133">
        <v>137</v>
      </c>
      <c r="B142" s="94" t="s">
        <v>273</v>
      </c>
      <c r="C142" s="106" t="s">
        <v>449</v>
      </c>
      <c r="D142" s="116">
        <v>106282.01</v>
      </c>
      <c r="E142" s="107">
        <v>675819</v>
      </c>
      <c r="F142" s="107">
        <v>782101.01</v>
      </c>
      <c r="G142" s="108">
        <v>677057</v>
      </c>
      <c r="H142" s="109">
        <f t="shared" si="4"/>
        <v>105044.01000000001</v>
      </c>
      <c r="I142" s="147">
        <f t="shared" si="5"/>
        <v>0</v>
      </c>
      <c r="J142" s="110" t="str">
        <f>VLOOKUP($B142,'[2]Contacts'!$A$2:$R$186,3,0)</f>
        <v>179 Bridge Street</v>
      </c>
      <c r="K142" s="111" t="str">
        <f>VLOOKUP($B142,'[2]Contacts'!$A$2:$R$186,4,0)</f>
        <v>Las Vegas</v>
      </c>
      <c r="L142" s="111" t="str">
        <f>VLOOKUP($B142,'[2]Contacts'!$A$2:$R$186,5,0)</f>
        <v>NM</v>
      </c>
      <c r="M142" s="112">
        <f>VLOOKUP($B142,'[2]Contacts'!$A$2:$R$186,6,0)</f>
        <v>87701</v>
      </c>
      <c r="N142" s="111" t="str">
        <f>VLOOKUP($B142,'[2]Contacts'!$A$2:$R$186,9,0)</f>
        <v>Mr.</v>
      </c>
      <c r="O142" s="110" t="str">
        <f>VLOOKUP($B142,'[2]Contacts'!$A$2:$R$186,10,0)</f>
        <v>Gene</v>
      </c>
      <c r="P142" s="110" t="str">
        <f>VLOOKUP($B142,'[2]Contacts'!$A$2:$R$186,11,0)</f>
        <v>Parson</v>
      </c>
      <c r="Q142" s="111" t="str">
        <f>VLOOKUP($B142,'[2]Contacts'!$A$2:$R$186,12,0)</f>
        <v>Superintendent</v>
      </c>
      <c r="R142" s="111" t="str">
        <f>VLOOKUP($B142,'[2]Contacts'!$A$2:$R$186,15,0)</f>
        <v>Ms.</v>
      </c>
      <c r="S142" s="110" t="str">
        <f>VLOOKUP($B142,'[2]Contacts'!$A$2:$R$186,16,0)</f>
        <v>Dinah</v>
      </c>
      <c r="T142" s="110" t="str">
        <f>VLOOKUP($B142,'[2]Contacts'!$A$2:$R$186,17,0)</f>
        <v>Maynes</v>
      </c>
      <c r="U142" s="110" t="str">
        <f>VLOOKUP($B142,'[2]Contacts'!$A$2:$R$186,18,0)</f>
        <v>Business Manager</v>
      </c>
      <c r="V142" s="113" t="s">
        <v>790</v>
      </c>
      <c r="W142" s="113" t="s">
        <v>791</v>
      </c>
    </row>
    <row r="143" spans="1:23" ht="12.75">
      <c r="A143" s="133">
        <v>138</v>
      </c>
      <c r="B143" s="201" t="s">
        <v>277</v>
      </c>
      <c r="C143" s="196" t="s">
        <v>792</v>
      </c>
      <c r="D143" s="197">
        <v>535446.18</v>
      </c>
      <c r="E143" s="198">
        <v>1091411</v>
      </c>
      <c r="F143" s="198">
        <f>GrantExpenditureStatewideSummar!I139</f>
        <v>1626857.1800000002</v>
      </c>
      <c r="G143" s="199">
        <v>1034438</v>
      </c>
      <c r="H143" s="200">
        <f t="shared" si="4"/>
        <v>592419.1800000002</v>
      </c>
      <c r="I143" s="147">
        <f t="shared" si="5"/>
        <v>0</v>
      </c>
      <c r="J143" s="110" t="str">
        <f>VLOOKUP($B143,'[2]Contacts'!$A$2:$R$186,3,0)</f>
        <v>P.O. Drawer A</v>
      </c>
      <c r="K143" s="111" t="str">
        <f>VLOOKUP($B143,'[2]Contacts'!$A$2:$R$186,4,0)</f>
        <v>Zuni</v>
      </c>
      <c r="L143" s="111" t="str">
        <f>VLOOKUP($B143,'[2]Contacts'!$A$2:$R$186,5,0)</f>
        <v>NM</v>
      </c>
      <c r="M143" s="112">
        <f>VLOOKUP($B143,'[2]Contacts'!$A$2:$R$186,6,0)</f>
        <v>87327</v>
      </c>
      <c r="N143" s="111" t="str">
        <f>VLOOKUP($B143,'[2]Contacts'!$A$2:$R$186,9,0)</f>
        <v>Mr. </v>
      </c>
      <c r="O143" s="110" t="str">
        <f>VLOOKUP($B143,'[2]Contacts'!$A$2:$R$186,10,0)</f>
        <v>Hayes</v>
      </c>
      <c r="P143" s="110" t="str">
        <f>VLOOKUP($B143,'[2]Contacts'!$A$2:$R$186,11,0)</f>
        <v>Lewis</v>
      </c>
      <c r="Q143" s="111" t="str">
        <f>VLOOKUP($B143,'[2]Contacts'!$A$2:$R$186,12,0)</f>
        <v>Superintendent</v>
      </c>
      <c r="R143" s="111" t="str">
        <f>VLOOKUP($B143,'[2]Contacts'!$A$2:$R$186,15,0)</f>
        <v>Mr.</v>
      </c>
      <c r="S143" s="110" t="str">
        <f>VLOOKUP($B143,'[2]Contacts'!$A$2:$R$186,16,0)</f>
        <v>Martin</v>
      </c>
      <c r="T143" s="110" t="str">
        <f>VLOOKUP($B143,'[2]Contacts'!$A$2:$R$186,17,0)</f>
        <v>Romine</v>
      </c>
      <c r="U143" s="110" t="str">
        <f>VLOOKUP($B143,'[2]Contacts'!$A$2:$R$186,18,0)</f>
        <v>Finance Director</v>
      </c>
      <c r="V143" s="113" t="s">
        <v>793</v>
      </c>
      <c r="W143" s="113" t="s">
        <v>794</v>
      </c>
    </row>
    <row r="144" spans="3:9" ht="12.75">
      <c r="C144" s="121" t="s">
        <v>795</v>
      </c>
      <c r="D144" s="122">
        <f>SUM(D6:D143)</f>
        <v>24510435.91000001</v>
      </c>
      <c r="E144" s="122">
        <f>SUM(E6:E143)</f>
        <v>110132613</v>
      </c>
      <c r="F144" s="122">
        <f>SUM(F6:F143)</f>
        <v>134643048.91000003</v>
      </c>
      <c r="G144" s="122">
        <f>SUM(G6:G143)</f>
        <v>102184797</v>
      </c>
      <c r="H144" s="122">
        <f>SUM(H6:H143)</f>
        <v>32458251.910000015</v>
      </c>
      <c r="I144" s="147">
        <f t="shared" si="5"/>
        <v>0</v>
      </c>
    </row>
  </sheetData>
  <sheetProtection/>
  <printOptions/>
  <pageMargins left="0.25" right="0.25" top="0.25" bottom="0.5" header="0.25" footer="0.25"/>
  <pageSetup fitToHeight="10" fitToWidth="1" horizontalDpi="600" verticalDpi="600" orientation="landscape" paperSize="5" scale="55" r:id="rId1"/>
  <headerFooter alignWithMargins="0">
    <oddFooter xml:space="preserve">&amp;L&amp;"Arial"&amp;10 Date Printed: 1/14/2014 3:38:13 PM &amp;C&amp;R&amp;"Arial"&amp;9Page &amp;P of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42"/>
  <sheetViews>
    <sheetView zoomScalePageLayoutView="0" workbookViewId="0" topLeftCell="A1">
      <pane xSplit="3" ySplit="5" topLeftCell="D60" activePane="bottomRight" state="frozen"/>
      <selection pane="topLeft" activeCell="B62" sqref="B62:I64"/>
      <selection pane="topRight" activeCell="B62" sqref="B62:I64"/>
      <selection pane="bottomLeft" activeCell="B62" sqref="B62:I64"/>
      <selection pane="bottomRight" activeCell="B62" sqref="B62:I64"/>
    </sheetView>
  </sheetViews>
  <sheetFormatPr defaultColWidth="9.140625" defaultRowHeight="15"/>
  <cols>
    <col min="1" max="1" width="5.421875" style="0" bestFit="1" customWidth="1"/>
    <col min="3" max="3" width="31.421875" style="16" customWidth="1"/>
    <col min="4" max="4" width="13.57421875" style="0" bestFit="1" customWidth="1"/>
    <col min="5" max="5" width="12.140625" style="0" bestFit="1" customWidth="1"/>
    <col min="6" max="6" width="13.57421875" style="0" bestFit="1" customWidth="1"/>
    <col min="7" max="7" width="11.421875" style="0" customWidth="1"/>
    <col min="8" max="9" width="14.57421875" style="0" bestFit="1" customWidth="1"/>
    <col min="10" max="11" width="13.57421875" style="0" bestFit="1" customWidth="1"/>
  </cols>
  <sheetData>
    <row r="1" spans="1:11" ht="20.25" customHeight="1">
      <c r="A1" s="20" t="s">
        <v>451</v>
      </c>
      <c r="B1" s="18"/>
      <c r="D1" s="21"/>
      <c r="E1" s="21"/>
      <c r="F1" s="21"/>
      <c r="G1" s="22"/>
      <c r="H1" s="22"/>
      <c r="I1" s="22"/>
      <c r="J1" s="18"/>
      <c r="K1" s="18"/>
    </row>
    <row r="2" spans="1:11" ht="21">
      <c r="A2" s="20" t="s">
        <v>493</v>
      </c>
      <c r="B2" s="18"/>
      <c r="D2" s="21"/>
      <c r="E2" s="21"/>
      <c r="F2" s="21"/>
      <c r="G2" s="22"/>
      <c r="H2" s="22"/>
      <c r="I2" s="22"/>
      <c r="J2" s="18"/>
      <c r="K2" s="18"/>
    </row>
    <row r="3" spans="1:11" ht="21">
      <c r="A3" s="20" t="s">
        <v>452</v>
      </c>
      <c r="B3" s="18"/>
      <c r="D3" s="21"/>
      <c r="E3" s="21"/>
      <c r="F3" s="21"/>
      <c r="G3" s="22"/>
      <c r="H3" s="22"/>
      <c r="I3" s="22"/>
      <c r="J3" s="18"/>
      <c r="K3" s="18"/>
    </row>
    <row r="4" spans="1:11" ht="14.25">
      <c r="A4" s="19"/>
      <c r="B4" s="19"/>
      <c r="C4" s="11"/>
      <c r="D4" s="44">
        <v>1</v>
      </c>
      <c r="E4" s="44">
        <v>2</v>
      </c>
      <c r="F4" s="44">
        <v>3</v>
      </c>
      <c r="G4" s="44">
        <v>4</v>
      </c>
      <c r="H4" s="44">
        <v>5</v>
      </c>
      <c r="I4" s="44">
        <v>6</v>
      </c>
      <c r="J4" s="44">
        <v>7</v>
      </c>
      <c r="K4" s="44">
        <v>8</v>
      </c>
    </row>
    <row r="5" spans="1:11" ht="29.25" customHeight="1">
      <c r="A5" s="40" t="s">
        <v>307</v>
      </c>
      <c r="B5" s="23" t="s">
        <v>308</v>
      </c>
      <c r="C5" s="24" t="s">
        <v>309</v>
      </c>
      <c r="D5" s="33" t="s">
        <v>310</v>
      </c>
      <c r="E5" s="25" t="s">
        <v>311</v>
      </c>
      <c r="F5" s="26" t="s">
        <v>312</v>
      </c>
      <c r="G5" s="33" t="s">
        <v>313</v>
      </c>
      <c r="H5" s="34" t="s">
        <v>314</v>
      </c>
      <c r="I5" s="27" t="s">
        <v>315</v>
      </c>
      <c r="J5" s="27" t="s">
        <v>316</v>
      </c>
      <c r="K5" s="27" t="s">
        <v>317</v>
      </c>
    </row>
    <row r="6" spans="1:11" ht="14.25">
      <c r="A6" s="28">
        <v>1</v>
      </c>
      <c r="B6" s="29" t="s">
        <v>5</v>
      </c>
      <c r="C6" s="17" t="s">
        <v>318</v>
      </c>
      <c r="D6" s="36">
        <v>0</v>
      </c>
      <c r="E6" s="36">
        <v>0</v>
      </c>
      <c r="F6" s="36">
        <v>0</v>
      </c>
      <c r="G6" s="36">
        <v>9000</v>
      </c>
      <c r="H6" s="36">
        <v>15185</v>
      </c>
      <c r="I6" s="37">
        <v>24185</v>
      </c>
      <c r="J6" s="37">
        <v>15885</v>
      </c>
      <c r="K6" s="38">
        <v>8300</v>
      </c>
    </row>
    <row r="7" spans="1:11" ht="14.25">
      <c r="A7" s="28">
        <v>2</v>
      </c>
      <c r="B7" s="29" t="s">
        <v>180</v>
      </c>
      <c r="C7" s="17" t="s">
        <v>319</v>
      </c>
      <c r="D7" s="36">
        <v>0.05</v>
      </c>
      <c r="E7" s="36">
        <v>0</v>
      </c>
      <c r="F7" s="36">
        <v>0.05</v>
      </c>
      <c r="G7" s="36">
        <v>0</v>
      </c>
      <c r="H7" s="36">
        <v>72772</v>
      </c>
      <c r="I7" s="37">
        <v>72772.05</v>
      </c>
      <c r="J7" s="37">
        <v>44903</v>
      </c>
      <c r="K7" s="38">
        <v>27869.050000000003</v>
      </c>
    </row>
    <row r="8" spans="1:11" ht="14.25">
      <c r="A8" s="28">
        <v>3</v>
      </c>
      <c r="B8" s="30" t="s">
        <v>8</v>
      </c>
      <c r="C8" s="17" t="s">
        <v>320</v>
      </c>
      <c r="D8" s="36">
        <v>141479.28</v>
      </c>
      <c r="E8" s="36">
        <v>0</v>
      </c>
      <c r="F8" s="36">
        <v>141479.28</v>
      </c>
      <c r="G8" s="36">
        <v>0</v>
      </c>
      <c r="H8" s="36">
        <v>1451703</v>
      </c>
      <c r="I8" s="37">
        <v>1593182.28</v>
      </c>
      <c r="J8" s="37">
        <v>1395752</v>
      </c>
      <c r="K8" s="38">
        <v>197430.28000000003</v>
      </c>
    </row>
    <row r="9" spans="1:11" ht="14.25">
      <c r="A9" s="28">
        <v>4</v>
      </c>
      <c r="B9" s="30" t="s">
        <v>10</v>
      </c>
      <c r="C9" s="17" t="s">
        <v>321</v>
      </c>
      <c r="D9" s="36">
        <v>4768300.49</v>
      </c>
      <c r="E9" s="36">
        <v>0</v>
      </c>
      <c r="F9" s="36">
        <v>4768300.49</v>
      </c>
      <c r="G9" s="36">
        <v>0</v>
      </c>
      <c r="H9" s="36">
        <v>29197653</v>
      </c>
      <c r="I9" s="37">
        <v>33965953.49</v>
      </c>
      <c r="J9" s="37">
        <v>25816170</v>
      </c>
      <c r="K9" s="38">
        <v>8149783.490000002</v>
      </c>
    </row>
    <row r="10" spans="1:11" ht="14.25">
      <c r="A10" s="28">
        <v>5</v>
      </c>
      <c r="B10" s="29" t="s">
        <v>12</v>
      </c>
      <c r="C10" s="17" t="s">
        <v>322</v>
      </c>
      <c r="D10" s="36">
        <v>13509.78</v>
      </c>
      <c r="E10" s="36">
        <v>0</v>
      </c>
      <c r="F10" s="36">
        <v>13509.78</v>
      </c>
      <c r="G10" s="36">
        <v>0</v>
      </c>
      <c r="H10" s="36">
        <v>75400</v>
      </c>
      <c r="I10" s="37">
        <v>88909.78</v>
      </c>
      <c r="J10" s="37">
        <v>45778</v>
      </c>
      <c r="K10" s="38">
        <v>43131.78</v>
      </c>
    </row>
    <row r="11" spans="1:11" ht="14.25">
      <c r="A11" s="28">
        <v>6</v>
      </c>
      <c r="B11" s="29" t="s">
        <v>14</v>
      </c>
      <c r="C11" s="17" t="s">
        <v>323</v>
      </c>
      <c r="D11" s="36">
        <v>6843.32</v>
      </c>
      <c r="E11" s="36">
        <v>0</v>
      </c>
      <c r="F11" s="36">
        <v>6843.32</v>
      </c>
      <c r="G11" s="36">
        <v>9000</v>
      </c>
      <c r="H11" s="36">
        <v>18325</v>
      </c>
      <c r="I11" s="37">
        <v>34168.32</v>
      </c>
      <c r="J11" s="37">
        <v>20894</v>
      </c>
      <c r="K11" s="38">
        <v>13274.32</v>
      </c>
    </row>
    <row r="12" spans="1:11" ht="14.25">
      <c r="A12" s="28">
        <v>7</v>
      </c>
      <c r="B12" s="29" t="s">
        <v>16</v>
      </c>
      <c r="C12" s="17" t="s">
        <v>324</v>
      </c>
      <c r="D12" s="36">
        <v>1009</v>
      </c>
      <c r="E12" s="36">
        <v>0</v>
      </c>
      <c r="F12" s="36">
        <v>1009</v>
      </c>
      <c r="G12" s="36">
        <v>0</v>
      </c>
      <c r="H12" s="36">
        <v>12702</v>
      </c>
      <c r="I12" s="37">
        <v>13711</v>
      </c>
      <c r="J12" s="37">
        <v>11442</v>
      </c>
      <c r="K12" s="38">
        <v>2269</v>
      </c>
    </row>
    <row r="13" spans="1:11" ht="14.25">
      <c r="A13" s="28">
        <v>8</v>
      </c>
      <c r="B13" s="29" t="s">
        <v>18</v>
      </c>
      <c r="C13" s="17" t="s">
        <v>325</v>
      </c>
      <c r="D13" s="36">
        <v>0</v>
      </c>
      <c r="E13" s="36">
        <v>0</v>
      </c>
      <c r="F13" s="36">
        <v>0</v>
      </c>
      <c r="G13" s="36">
        <v>9000</v>
      </c>
      <c r="H13" s="36">
        <v>24319</v>
      </c>
      <c r="I13" s="37">
        <v>33319</v>
      </c>
      <c r="J13" s="37">
        <v>34927</v>
      </c>
      <c r="K13" s="38">
        <v>-1608</v>
      </c>
    </row>
    <row r="14" spans="1:11" ht="14.25">
      <c r="A14" s="28">
        <v>9</v>
      </c>
      <c r="B14" s="29" t="s">
        <v>20</v>
      </c>
      <c r="C14" s="17" t="s">
        <v>326</v>
      </c>
      <c r="D14" s="36">
        <v>7654.88</v>
      </c>
      <c r="E14" s="36">
        <v>0</v>
      </c>
      <c r="F14" s="36">
        <v>7654.88</v>
      </c>
      <c r="G14" s="36">
        <v>0</v>
      </c>
      <c r="H14" s="36">
        <v>67669</v>
      </c>
      <c r="I14" s="37">
        <v>75323.88</v>
      </c>
      <c r="J14" s="37">
        <v>48742</v>
      </c>
      <c r="K14" s="38">
        <v>26581.880000000005</v>
      </c>
    </row>
    <row r="15" spans="1:11" ht="14.25">
      <c r="A15" s="28">
        <v>10</v>
      </c>
      <c r="B15" s="30" t="s">
        <v>22</v>
      </c>
      <c r="C15" s="17" t="s">
        <v>327</v>
      </c>
      <c r="D15" s="36">
        <v>3344</v>
      </c>
      <c r="E15" s="36">
        <v>0</v>
      </c>
      <c r="F15" s="36">
        <v>3344</v>
      </c>
      <c r="G15" s="36">
        <v>0</v>
      </c>
      <c r="H15" s="36">
        <v>104599</v>
      </c>
      <c r="I15" s="37">
        <v>107943</v>
      </c>
      <c r="J15" s="37">
        <v>52233</v>
      </c>
      <c r="K15" s="38">
        <v>55710</v>
      </c>
    </row>
    <row r="16" spans="1:11" ht="14.25">
      <c r="A16" s="28">
        <v>11</v>
      </c>
      <c r="B16" s="30" t="s">
        <v>24</v>
      </c>
      <c r="C16" s="17" t="s">
        <v>328</v>
      </c>
      <c r="D16" s="36">
        <v>100341.86</v>
      </c>
      <c r="E16" s="36">
        <v>0</v>
      </c>
      <c r="F16" s="36">
        <v>100341.86</v>
      </c>
      <c r="G16" s="36">
        <v>0</v>
      </c>
      <c r="H16" s="36">
        <v>763092</v>
      </c>
      <c r="I16" s="37">
        <v>863433.86</v>
      </c>
      <c r="J16" s="37">
        <v>621310</v>
      </c>
      <c r="K16" s="38">
        <v>242123.86</v>
      </c>
    </row>
    <row r="17" spans="1:11" ht="14.25">
      <c r="A17" s="28">
        <v>12</v>
      </c>
      <c r="B17" s="30" t="s">
        <v>28</v>
      </c>
      <c r="C17" s="17" t="s">
        <v>329</v>
      </c>
      <c r="D17" s="36">
        <v>78595.16</v>
      </c>
      <c r="E17" s="36">
        <v>0</v>
      </c>
      <c r="F17" s="36">
        <v>78595.16</v>
      </c>
      <c r="G17" s="36">
        <v>0</v>
      </c>
      <c r="H17" s="36">
        <v>455384</v>
      </c>
      <c r="I17" s="37">
        <v>533979.16</v>
      </c>
      <c r="J17" s="37">
        <v>369847</v>
      </c>
      <c r="K17" s="38">
        <v>164132.16000000003</v>
      </c>
    </row>
    <row r="18" spans="1:11" ht="14.25">
      <c r="A18" s="28">
        <v>13</v>
      </c>
      <c r="B18" s="30" t="s">
        <v>30</v>
      </c>
      <c r="C18" s="17" t="s">
        <v>330</v>
      </c>
      <c r="D18" s="36">
        <v>259378.93</v>
      </c>
      <c r="E18" s="36">
        <v>0</v>
      </c>
      <c r="F18" s="36">
        <v>259378.93</v>
      </c>
      <c r="G18" s="36">
        <v>0</v>
      </c>
      <c r="H18" s="36">
        <v>1711042</v>
      </c>
      <c r="I18" s="37">
        <v>1970420.93</v>
      </c>
      <c r="J18" s="37">
        <v>1226413</v>
      </c>
      <c r="K18" s="38">
        <v>744007.9299999999</v>
      </c>
    </row>
    <row r="19" spans="1:11" ht="14.25">
      <c r="A19" s="28">
        <v>14</v>
      </c>
      <c r="B19" s="30" t="s">
        <v>32</v>
      </c>
      <c r="C19" s="17" t="s">
        <v>331</v>
      </c>
      <c r="D19" s="36">
        <v>109816.98</v>
      </c>
      <c r="E19" s="36">
        <v>0</v>
      </c>
      <c r="F19" s="36">
        <v>109816.98</v>
      </c>
      <c r="G19" s="36">
        <v>0</v>
      </c>
      <c r="H19" s="36">
        <v>1101247</v>
      </c>
      <c r="I19" s="37">
        <v>1211063.98</v>
      </c>
      <c r="J19" s="37">
        <v>1000619</v>
      </c>
      <c r="K19" s="38">
        <v>210444.97999999998</v>
      </c>
    </row>
    <row r="20" spans="1:11" ht="14.25">
      <c r="A20" s="28">
        <v>15</v>
      </c>
      <c r="B20" s="30" t="s">
        <v>34</v>
      </c>
      <c r="C20" s="17" t="s">
        <v>332</v>
      </c>
      <c r="D20" s="36">
        <v>40872.46</v>
      </c>
      <c r="E20" s="36">
        <v>0</v>
      </c>
      <c r="F20" s="36">
        <v>40872.46</v>
      </c>
      <c r="G20" s="36">
        <v>0</v>
      </c>
      <c r="H20" s="36">
        <v>1229796</v>
      </c>
      <c r="I20" s="37">
        <v>1270668.46</v>
      </c>
      <c r="J20" s="37">
        <v>555972</v>
      </c>
      <c r="K20" s="38">
        <v>714696.46</v>
      </c>
    </row>
    <row r="21" spans="1:11" ht="14.25">
      <c r="A21" s="28">
        <v>16</v>
      </c>
      <c r="B21" s="30" t="s">
        <v>36</v>
      </c>
      <c r="C21" s="17" t="s">
        <v>333</v>
      </c>
      <c r="D21" s="36">
        <v>12736.55</v>
      </c>
      <c r="E21" s="36">
        <v>0</v>
      </c>
      <c r="F21" s="36">
        <v>12736.55</v>
      </c>
      <c r="G21" s="36">
        <v>9000</v>
      </c>
      <c r="H21" s="36">
        <v>89051</v>
      </c>
      <c r="I21" s="37">
        <v>110787.55</v>
      </c>
      <c r="J21" s="37">
        <v>87762</v>
      </c>
      <c r="K21" s="38">
        <v>23025.550000000003</v>
      </c>
    </row>
    <row r="22" spans="1:11" ht="14.25">
      <c r="A22" s="28">
        <v>17</v>
      </c>
      <c r="B22" s="30" t="s">
        <v>38</v>
      </c>
      <c r="C22" s="17" t="s">
        <v>334</v>
      </c>
      <c r="D22" s="36">
        <v>487752.59</v>
      </c>
      <c r="E22" s="36">
        <v>-83490.02000000008</v>
      </c>
      <c r="F22" s="36">
        <v>404262.56999999995</v>
      </c>
      <c r="G22" s="36">
        <v>0</v>
      </c>
      <c r="H22" s="36">
        <v>1181455</v>
      </c>
      <c r="I22" s="37">
        <v>1585717.5699999998</v>
      </c>
      <c r="J22" s="37">
        <v>1073499</v>
      </c>
      <c r="K22" s="38">
        <v>512218.56999999983</v>
      </c>
    </row>
    <row r="23" spans="1:11" ht="14.25">
      <c r="A23" s="28">
        <v>18</v>
      </c>
      <c r="B23" s="30" t="s">
        <v>40</v>
      </c>
      <c r="C23" s="17" t="s">
        <v>335</v>
      </c>
      <c r="D23" s="36">
        <v>15965.24</v>
      </c>
      <c r="E23" s="36">
        <v>0</v>
      </c>
      <c r="F23" s="36">
        <v>15965.24</v>
      </c>
      <c r="G23" s="36">
        <v>0</v>
      </c>
      <c r="H23" s="36">
        <v>91196</v>
      </c>
      <c r="I23" s="37">
        <v>107161.24</v>
      </c>
      <c r="J23" s="37">
        <v>78043</v>
      </c>
      <c r="K23" s="38">
        <v>29118.240000000005</v>
      </c>
    </row>
    <row r="24" spans="1:11" ht="14.25">
      <c r="A24" s="28">
        <v>19</v>
      </c>
      <c r="B24" s="30" t="s">
        <v>42</v>
      </c>
      <c r="C24" s="17" t="s">
        <v>336</v>
      </c>
      <c r="D24" s="36">
        <v>1198368.32</v>
      </c>
      <c r="E24" s="36">
        <v>0</v>
      </c>
      <c r="F24" s="36">
        <v>1198368.32</v>
      </c>
      <c r="G24" s="36">
        <v>0</v>
      </c>
      <c r="H24" s="36">
        <v>3323974</v>
      </c>
      <c r="I24" s="37">
        <v>4522342.32</v>
      </c>
      <c r="J24" s="37">
        <v>2578899</v>
      </c>
      <c r="K24" s="38">
        <v>1943443.3200000003</v>
      </c>
    </row>
    <row r="25" spans="1:11" ht="14.25">
      <c r="A25" s="28">
        <v>20</v>
      </c>
      <c r="B25" s="29" t="s">
        <v>44</v>
      </c>
      <c r="C25" s="17" t="s">
        <v>337</v>
      </c>
      <c r="D25" s="36">
        <v>1117.88</v>
      </c>
      <c r="E25" s="36">
        <v>0</v>
      </c>
      <c r="F25" s="36">
        <v>1117.88</v>
      </c>
      <c r="G25" s="36">
        <v>0</v>
      </c>
      <c r="H25" s="36">
        <v>93958</v>
      </c>
      <c r="I25" s="37">
        <v>95075.88</v>
      </c>
      <c r="J25" s="37">
        <v>65973</v>
      </c>
      <c r="K25" s="38">
        <v>29102.880000000005</v>
      </c>
    </row>
    <row r="26" spans="1:11" ht="14.25">
      <c r="A26" s="28">
        <v>21</v>
      </c>
      <c r="B26" s="30" t="s">
        <v>46</v>
      </c>
      <c r="C26" s="17" t="s">
        <v>338</v>
      </c>
      <c r="D26" s="36">
        <v>14952.46</v>
      </c>
      <c r="E26" s="36">
        <v>0</v>
      </c>
      <c r="F26" s="36">
        <v>14952.46</v>
      </c>
      <c r="G26" s="36">
        <v>0</v>
      </c>
      <c r="H26" s="36">
        <v>129585</v>
      </c>
      <c r="I26" s="37">
        <v>144537.46</v>
      </c>
      <c r="J26" s="37">
        <v>121379</v>
      </c>
      <c r="K26" s="38">
        <v>23158.459999999992</v>
      </c>
    </row>
    <row r="27" spans="1:11" ht="14.25">
      <c r="A27" s="28">
        <v>22</v>
      </c>
      <c r="B27" s="29" t="s">
        <v>48</v>
      </c>
      <c r="C27" s="17" t="s">
        <v>339</v>
      </c>
      <c r="D27" s="36">
        <v>0</v>
      </c>
      <c r="E27" s="36">
        <v>0</v>
      </c>
      <c r="F27" s="36">
        <v>0</v>
      </c>
      <c r="G27" s="36">
        <v>0</v>
      </c>
      <c r="H27" s="36">
        <v>40438</v>
      </c>
      <c r="I27" s="37">
        <v>40438</v>
      </c>
      <c r="J27" s="37">
        <v>19193</v>
      </c>
      <c r="K27" s="38">
        <v>21245</v>
      </c>
    </row>
    <row r="28" spans="1:11" ht="14.25">
      <c r="A28" s="28">
        <v>23</v>
      </c>
      <c r="B28" s="30" t="s">
        <v>50</v>
      </c>
      <c r="C28" s="17" t="s">
        <v>340</v>
      </c>
      <c r="D28" s="36">
        <v>22818.78</v>
      </c>
      <c r="E28" s="36">
        <v>0</v>
      </c>
      <c r="F28" s="36">
        <v>22818.78</v>
      </c>
      <c r="G28" s="36">
        <v>9000</v>
      </c>
      <c r="H28" s="36">
        <v>70748</v>
      </c>
      <c r="I28" s="37">
        <v>102566.78</v>
      </c>
      <c r="J28" s="37">
        <v>74084</v>
      </c>
      <c r="K28" s="38">
        <v>28482.78</v>
      </c>
    </row>
    <row r="29" spans="1:11" ht="14.25">
      <c r="A29" s="28">
        <v>24</v>
      </c>
      <c r="B29" s="30" t="s">
        <v>52</v>
      </c>
      <c r="C29" s="17" t="s">
        <v>341</v>
      </c>
      <c r="D29" s="36">
        <v>22009.9</v>
      </c>
      <c r="E29" s="36">
        <v>0</v>
      </c>
      <c r="F29" s="36">
        <v>22009.9</v>
      </c>
      <c r="G29" s="36">
        <v>0</v>
      </c>
      <c r="H29" s="36">
        <v>151382</v>
      </c>
      <c r="I29" s="37">
        <v>173391.9</v>
      </c>
      <c r="J29" s="37">
        <v>148118</v>
      </c>
      <c r="K29" s="38">
        <v>25273.899999999994</v>
      </c>
    </row>
    <row r="30" spans="1:11" ht="14.25">
      <c r="A30" s="28">
        <v>25</v>
      </c>
      <c r="B30" s="30" t="s">
        <v>54</v>
      </c>
      <c r="C30" s="17" t="s">
        <v>342</v>
      </c>
      <c r="D30" s="36">
        <v>42717.13</v>
      </c>
      <c r="E30" s="36">
        <v>-21158.689999999995</v>
      </c>
      <c r="F30" s="36">
        <v>21558.440000000002</v>
      </c>
      <c r="G30" s="36">
        <v>0</v>
      </c>
      <c r="H30" s="36">
        <v>88488</v>
      </c>
      <c r="I30" s="37">
        <v>110046.44</v>
      </c>
      <c r="J30" s="37">
        <v>64374</v>
      </c>
      <c r="K30" s="38">
        <v>45672.44</v>
      </c>
    </row>
    <row r="31" spans="1:11" ht="14.25">
      <c r="A31" s="28">
        <v>26</v>
      </c>
      <c r="B31" s="30" t="s">
        <v>56</v>
      </c>
      <c r="C31" s="17" t="s">
        <v>343</v>
      </c>
      <c r="D31" s="36">
        <v>347569.31</v>
      </c>
      <c r="E31" s="36">
        <v>0</v>
      </c>
      <c r="F31" s="36">
        <v>347569.31</v>
      </c>
      <c r="G31" s="36">
        <v>0</v>
      </c>
      <c r="H31" s="36">
        <v>2370457</v>
      </c>
      <c r="I31" s="37">
        <v>2718026.31</v>
      </c>
      <c r="J31" s="37">
        <v>2192998</v>
      </c>
      <c r="K31" s="38">
        <v>525028.31</v>
      </c>
    </row>
    <row r="32" spans="1:11" ht="14.25">
      <c r="A32" s="28">
        <v>27</v>
      </c>
      <c r="B32" s="30" t="s">
        <v>58</v>
      </c>
      <c r="C32" s="17" t="s">
        <v>344</v>
      </c>
      <c r="D32" s="36">
        <v>31485.91</v>
      </c>
      <c r="E32" s="36">
        <v>0</v>
      </c>
      <c r="F32" s="36">
        <v>31485.91</v>
      </c>
      <c r="G32" s="36">
        <v>0</v>
      </c>
      <c r="H32" s="36">
        <v>548485</v>
      </c>
      <c r="I32" s="37">
        <v>579970.91</v>
      </c>
      <c r="J32" s="37">
        <v>518815</v>
      </c>
      <c r="K32" s="38">
        <v>61155.91000000003</v>
      </c>
    </row>
    <row r="33" spans="1:11" ht="14.25">
      <c r="A33" s="28">
        <v>28</v>
      </c>
      <c r="B33" s="30" t="s">
        <v>63</v>
      </c>
      <c r="C33" s="17" t="s">
        <v>345</v>
      </c>
      <c r="D33" s="36">
        <v>0</v>
      </c>
      <c r="E33" s="36">
        <v>0</v>
      </c>
      <c r="F33" s="36">
        <v>0</v>
      </c>
      <c r="G33" s="36">
        <v>0</v>
      </c>
      <c r="H33" s="36">
        <v>10997</v>
      </c>
      <c r="I33" s="37">
        <v>10997</v>
      </c>
      <c r="J33" s="37">
        <v>0</v>
      </c>
      <c r="K33" s="38">
        <v>10997</v>
      </c>
    </row>
    <row r="34" spans="1:11" ht="14.25">
      <c r="A34" s="28">
        <v>29</v>
      </c>
      <c r="B34" s="30" t="s">
        <v>60</v>
      </c>
      <c r="C34" s="17" t="s">
        <v>346</v>
      </c>
      <c r="D34" s="36">
        <v>10963.04</v>
      </c>
      <c r="E34" s="36">
        <v>0</v>
      </c>
      <c r="F34" s="36">
        <v>10963.04</v>
      </c>
      <c r="G34" s="36">
        <v>0</v>
      </c>
      <c r="H34" s="36">
        <v>27924</v>
      </c>
      <c r="I34" s="37">
        <v>38887.04</v>
      </c>
      <c r="J34" s="37">
        <v>25372</v>
      </c>
      <c r="K34" s="38">
        <v>13515.04</v>
      </c>
    </row>
    <row r="35" spans="1:11" ht="14.25">
      <c r="A35" s="28">
        <v>30</v>
      </c>
      <c r="B35" s="30" t="s">
        <v>61</v>
      </c>
      <c r="C35" s="17" t="s">
        <v>347</v>
      </c>
      <c r="D35" s="36">
        <v>0</v>
      </c>
      <c r="E35" s="36">
        <v>0</v>
      </c>
      <c r="F35" s="36">
        <v>0</v>
      </c>
      <c r="G35" s="36">
        <v>0</v>
      </c>
      <c r="H35" s="36">
        <v>7298</v>
      </c>
      <c r="I35" s="37">
        <v>7298</v>
      </c>
      <c r="J35" s="37">
        <v>0</v>
      </c>
      <c r="K35" s="38">
        <v>7298</v>
      </c>
    </row>
    <row r="36" spans="1:11" ht="14.25">
      <c r="A36" s="28">
        <v>31</v>
      </c>
      <c r="B36" s="30" t="s">
        <v>65</v>
      </c>
      <c r="C36" s="17" t="s">
        <v>348</v>
      </c>
      <c r="D36" s="36">
        <v>22911</v>
      </c>
      <c r="E36" s="36">
        <v>0</v>
      </c>
      <c r="F36" s="36">
        <v>22911</v>
      </c>
      <c r="G36" s="36">
        <v>9000</v>
      </c>
      <c r="H36" s="36">
        <v>11573</v>
      </c>
      <c r="I36" s="37">
        <v>43484</v>
      </c>
      <c r="J36" s="37">
        <v>20620</v>
      </c>
      <c r="K36" s="38">
        <v>22864</v>
      </c>
    </row>
    <row r="37" spans="1:11" ht="14.25">
      <c r="A37" s="28">
        <v>32</v>
      </c>
      <c r="B37" s="30" t="s">
        <v>67</v>
      </c>
      <c r="C37" s="17" t="s">
        <v>349</v>
      </c>
      <c r="D37" s="36">
        <v>211986.22</v>
      </c>
      <c r="E37" s="36">
        <v>0</v>
      </c>
      <c r="F37" s="36">
        <v>211986.22</v>
      </c>
      <c r="G37" s="36">
        <v>0</v>
      </c>
      <c r="H37" s="36">
        <v>718844</v>
      </c>
      <c r="I37" s="37">
        <v>930830.22</v>
      </c>
      <c r="J37" s="37">
        <v>684599</v>
      </c>
      <c r="K37" s="38">
        <v>246231.21999999997</v>
      </c>
    </row>
    <row r="38" spans="1:11" ht="14.25">
      <c r="A38" s="28">
        <v>33</v>
      </c>
      <c r="B38" s="30" t="s">
        <v>69</v>
      </c>
      <c r="C38" s="17" t="s">
        <v>350</v>
      </c>
      <c r="D38" s="36">
        <v>1182474.31</v>
      </c>
      <c r="E38" s="36">
        <v>0</v>
      </c>
      <c r="F38" s="36">
        <v>1182474.31</v>
      </c>
      <c r="G38" s="36">
        <v>0</v>
      </c>
      <c r="H38" s="36">
        <v>4501705</v>
      </c>
      <c r="I38" s="37">
        <v>5684179.3100000005</v>
      </c>
      <c r="J38" s="37">
        <v>4263818</v>
      </c>
      <c r="K38" s="38">
        <v>1420361.3100000005</v>
      </c>
    </row>
    <row r="39" spans="1:11" ht="14.25">
      <c r="A39" s="28">
        <v>34</v>
      </c>
      <c r="B39" s="30" t="s">
        <v>71</v>
      </c>
      <c r="C39" s="17" t="s">
        <v>351</v>
      </c>
      <c r="D39" s="36">
        <v>27036</v>
      </c>
      <c r="E39" s="36">
        <v>0</v>
      </c>
      <c r="F39" s="36">
        <v>27036</v>
      </c>
      <c r="G39" s="36">
        <v>0</v>
      </c>
      <c r="H39" s="36">
        <v>65705</v>
      </c>
      <c r="I39" s="37">
        <v>92741</v>
      </c>
      <c r="J39" s="37">
        <v>24332</v>
      </c>
      <c r="K39" s="38">
        <v>68409</v>
      </c>
    </row>
    <row r="40" spans="1:11" ht="14.25">
      <c r="A40" s="28">
        <v>35</v>
      </c>
      <c r="B40" s="30" t="s">
        <v>73</v>
      </c>
      <c r="C40" s="17" t="s">
        <v>352</v>
      </c>
      <c r="D40" s="36">
        <v>5442.15</v>
      </c>
      <c r="E40" s="36">
        <v>0</v>
      </c>
      <c r="F40" s="36">
        <v>5442.15</v>
      </c>
      <c r="G40" s="36">
        <v>0</v>
      </c>
      <c r="H40" s="36">
        <v>236753</v>
      </c>
      <c r="I40" s="37">
        <v>242195.15</v>
      </c>
      <c r="J40" s="37">
        <v>227891</v>
      </c>
      <c r="K40" s="38">
        <v>14304.149999999994</v>
      </c>
    </row>
    <row r="41" spans="1:11" ht="14.25">
      <c r="A41" s="28">
        <v>36</v>
      </c>
      <c r="B41" s="30" t="s">
        <v>75</v>
      </c>
      <c r="C41" s="17" t="s">
        <v>353</v>
      </c>
      <c r="D41" s="36">
        <v>65412.02</v>
      </c>
      <c r="E41" s="36">
        <v>0</v>
      </c>
      <c r="F41" s="36">
        <v>65412.02</v>
      </c>
      <c r="G41" s="36">
        <v>9000</v>
      </c>
      <c r="H41" s="36">
        <v>66862</v>
      </c>
      <c r="I41" s="37">
        <v>141274.02</v>
      </c>
      <c r="J41" s="37">
        <v>66847</v>
      </c>
      <c r="K41" s="38">
        <v>74427.01999999999</v>
      </c>
    </row>
    <row r="42" spans="1:11" ht="14.25">
      <c r="A42" s="28">
        <v>37</v>
      </c>
      <c r="B42" s="30" t="s">
        <v>77</v>
      </c>
      <c r="C42" s="17" t="s">
        <v>354</v>
      </c>
      <c r="D42" s="36">
        <v>52640.86</v>
      </c>
      <c r="E42" s="36">
        <v>0</v>
      </c>
      <c r="F42" s="36">
        <v>52640.86</v>
      </c>
      <c r="G42" s="36">
        <v>0</v>
      </c>
      <c r="H42" s="36">
        <v>296477</v>
      </c>
      <c r="I42" s="37">
        <v>349117.86</v>
      </c>
      <c r="J42" s="37">
        <v>293918</v>
      </c>
      <c r="K42" s="38">
        <v>55199.859999999986</v>
      </c>
    </row>
    <row r="43" spans="1:11" ht="14.25">
      <c r="A43" s="28">
        <v>38</v>
      </c>
      <c r="B43" s="29" t="s">
        <v>79</v>
      </c>
      <c r="C43" s="17" t="s">
        <v>355</v>
      </c>
      <c r="D43" s="36">
        <v>3515.47</v>
      </c>
      <c r="E43" s="36">
        <v>0</v>
      </c>
      <c r="F43" s="36">
        <v>3515.47</v>
      </c>
      <c r="G43" s="36">
        <v>0</v>
      </c>
      <c r="H43" s="36">
        <v>29765</v>
      </c>
      <c r="I43" s="37">
        <v>33280.47</v>
      </c>
      <c r="J43" s="37">
        <v>22229</v>
      </c>
      <c r="K43" s="38">
        <v>11051.470000000001</v>
      </c>
    </row>
    <row r="44" spans="1:11" ht="14.25">
      <c r="A44" s="28">
        <v>39</v>
      </c>
      <c r="B44" s="30" t="s">
        <v>81</v>
      </c>
      <c r="C44" s="17" t="s">
        <v>356</v>
      </c>
      <c r="D44" s="36">
        <v>19766.48</v>
      </c>
      <c r="E44" s="36">
        <v>0</v>
      </c>
      <c r="F44" s="36">
        <v>19766.48</v>
      </c>
      <c r="G44" s="36">
        <v>9000</v>
      </c>
      <c r="H44" s="36">
        <v>20349</v>
      </c>
      <c r="I44" s="37">
        <v>49115.479999999996</v>
      </c>
      <c r="J44" s="37">
        <v>20345</v>
      </c>
      <c r="K44" s="38">
        <v>28770.479999999996</v>
      </c>
    </row>
    <row r="45" spans="1:11" ht="14.25">
      <c r="A45" s="28">
        <v>40</v>
      </c>
      <c r="B45" s="30" t="s">
        <v>83</v>
      </c>
      <c r="C45" s="17" t="s">
        <v>357</v>
      </c>
      <c r="D45" s="36">
        <v>248328.17</v>
      </c>
      <c r="E45" s="36">
        <v>0</v>
      </c>
      <c r="F45" s="36">
        <v>248328.17</v>
      </c>
      <c r="G45" s="36">
        <v>0</v>
      </c>
      <c r="H45" s="36">
        <v>1705867</v>
      </c>
      <c r="I45" s="37">
        <v>1954195.17</v>
      </c>
      <c r="J45" s="37">
        <v>1473249</v>
      </c>
      <c r="K45" s="38">
        <v>480946.1699999999</v>
      </c>
    </row>
    <row r="46" spans="1:11" ht="14.25">
      <c r="A46" s="28">
        <v>41</v>
      </c>
      <c r="B46" s="30" t="s">
        <v>85</v>
      </c>
      <c r="C46" s="17" t="s">
        <v>358</v>
      </c>
      <c r="D46" s="36">
        <v>52464.44</v>
      </c>
      <c r="E46" s="36">
        <v>0</v>
      </c>
      <c r="F46" s="36">
        <v>52464.44</v>
      </c>
      <c r="G46" s="36">
        <v>0</v>
      </c>
      <c r="H46" s="36">
        <v>285449</v>
      </c>
      <c r="I46" s="37">
        <v>337913.44</v>
      </c>
      <c r="J46" s="37">
        <v>259366</v>
      </c>
      <c r="K46" s="38">
        <v>78547.44</v>
      </c>
    </row>
    <row r="47" spans="1:11" ht="14.25">
      <c r="A47" s="28">
        <v>42</v>
      </c>
      <c r="B47" s="30" t="s">
        <v>89</v>
      </c>
      <c r="C47" s="17" t="s">
        <v>359</v>
      </c>
      <c r="D47" s="36">
        <v>19922.03</v>
      </c>
      <c r="E47" s="36">
        <v>0</v>
      </c>
      <c r="F47" s="36">
        <v>19922.03</v>
      </c>
      <c r="G47" s="36">
        <v>9000</v>
      </c>
      <c r="H47" s="36">
        <v>95555</v>
      </c>
      <c r="I47" s="37">
        <v>124477.03</v>
      </c>
      <c r="J47" s="37">
        <v>90557</v>
      </c>
      <c r="K47" s="38">
        <v>33920.03</v>
      </c>
    </row>
    <row r="48" spans="1:11" ht="14.25">
      <c r="A48" s="28">
        <v>43</v>
      </c>
      <c r="B48" s="30" t="s">
        <v>91</v>
      </c>
      <c r="C48" s="17" t="s">
        <v>360</v>
      </c>
      <c r="D48" s="36">
        <v>277880.02</v>
      </c>
      <c r="E48" s="36">
        <v>0</v>
      </c>
      <c r="F48" s="36">
        <v>277880.02</v>
      </c>
      <c r="G48" s="36">
        <v>0</v>
      </c>
      <c r="H48" s="36">
        <v>3311137</v>
      </c>
      <c r="I48" s="37">
        <v>3589017.02</v>
      </c>
      <c r="J48" s="37">
        <v>1892423</v>
      </c>
      <c r="K48" s="38">
        <v>1696594.02</v>
      </c>
    </row>
    <row r="49" spans="1:11" ht="14.25">
      <c r="A49" s="28">
        <v>44</v>
      </c>
      <c r="B49" s="30" t="s">
        <v>93</v>
      </c>
      <c r="C49" s="17" t="s">
        <v>361</v>
      </c>
      <c r="D49" s="36">
        <v>5353.32</v>
      </c>
      <c r="E49" s="36">
        <v>0</v>
      </c>
      <c r="F49" s="36">
        <v>5353.32</v>
      </c>
      <c r="G49" s="36">
        <v>9000</v>
      </c>
      <c r="H49" s="36">
        <v>71119</v>
      </c>
      <c r="I49" s="37">
        <v>85472.32</v>
      </c>
      <c r="J49" s="37">
        <v>71103</v>
      </c>
      <c r="K49" s="38">
        <v>14369.320000000007</v>
      </c>
    </row>
    <row r="50" spans="1:11" ht="14.25">
      <c r="A50" s="28">
        <v>45</v>
      </c>
      <c r="B50" s="30" t="s">
        <v>95</v>
      </c>
      <c r="C50" s="17" t="s">
        <v>362</v>
      </c>
      <c r="D50" s="36">
        <v>45105.86</v>
      </c>
      <c r="E50" s="36">
        <v>0</v>
      </c>
      <c r="F50" s="36">
        <v>45105.86</v>
      </c>
      <c r="G50" s="36">
        <v>0</v>
      </c>
      <c r="H50" s="36">
        <v>95219</v>
      </c>
      <c r="I50" s="37">
        <v>140324.86</v>
      </c>
      <c r="J50" s="37">
        <v>72923</v>
      </c>
      <c r="K50" s="38">
        <v>67401.85999999999</v>
      </c>
    </row>
    <row r="51" spans="1:11" ht="14.25">
      <c r="A51" s="28">
        <v>46</v>
      </c>
      <c r="B51" s="30" t="s">
        <v>97</v>
      </c>
      <c r="C51" s="17" t="s">
        <v>363</v>
      </c>
      <c r="D51" s="36">
        <v>1045741.15</v>
      </c>
      <c r="E51" s="36">
        <v>0</v>
      </c>
      <c r="F51" s="36">
        <v>1045741.15</v>
      </c>
      <c r="G51" s="36">
        <v>0</v>
      </c>
      <c r="H51" s="36">
        <v>8956673</v>
      </c>
      <c r="I51" s="37">
        <v>10002414.15</v>
      </c>
      <c r="J51" s="37">
        <v>8101355</v>
      </c>
      <c r="K51" s="38">
        <v>1901059.1500000004</v>
      </c>
    </row>
    <row r="52" spans="1:11" ht="14.25">
      <c r="A52" s="28">
        <v>47</v>
      </c>
      <c r="B52" s="30" t="s">
        <v>99</v>
      </c>
      <c r="C52" s="17" t="s">
        <v>364</v>
      </c>
      <c r="D52" s="36">
        <v>451309.43</v>
      </c>
      <c r="E52" s="36">
        <v>0</v>
      </c>
      <c r="F52" s="36">
        <v>451309.43</v>
      </c>
      <c r="G52" s="36">
        <v>0</v>
      </c>
      <c r="H52" s="36">
        <v>7332936</v>
      </c>
      <c r="I52" s="37">
        <v>7784245.43</v>
      </c>
      <c r="J52" s="37">
        <v>6672809</v>
      </c>
      <c r="K52" s="38">
        <v>1111436.4299999997</v>
      </c>
    </row>
    <row r="53" spans="1:11" ht="14.25">
      <c r="A53" s="28">
        <v>48</v>
      </c>
      <c r="B53" s="29" t="s">
        <v>101</v>
      </c>
      <c r="C53" s="17" t="s">
        <v>365</v>
      </c>
      <c r="D53" s="36">
        <v>2322.4</v>
      </c>
      <c r="E53" s="36">
        <v>0</v>
      </c>
      <c r="F53" s="36">
        <v>2322.4</v>
      </c>
      <c r="G53" s="36">
        <v>0</v>
      </c>
      <c r="H53" s="36">
        <v>55232</v>
      </c>
      <c r="I53" s="37">
        <v>57554.4</v>
      </c>
      <c r="J53" s="37">
        <v>46694</v>
      </c>
      <c r="K53" s="38">
        <v>10860.400000000001</v>
      </c>
    </row>
    <row r="54" spans="1:11" ht="14.25">
      <c r="A54" s="28">
        <v>49</v>
      </c>
      <c r="B54" s="30" t="s">
        <v>103</v>
      </c>
      <c r="C54" s="17" t="s">
        <v>366</v>
      </c>
      <c r="D54" s="36">
        <v>17003.87</v>
      </c>
      <c r="E54" s="36">
        <v>0</v>
      </c>
      <c r="F54" s="36">
        <v>17003.87</v>
      </c>
      <c r="G54" s="36">
        <v>9000</v>
      </c>
      <c r="H54" s="36">
        <v>20365</v>
      </c>
      <c r="I54" s="37">
        <v>46368.869999999995</v>
      </c>
      <c r="J54" s="37">
        <v>20012</v>
      </c>
      <c r="K54" s="38">
        <v>26356.869999999995</v>
      </c>
    </row>
    <row r="55" spans="1:11" ht="14.25">
      <c r="A55" s="28">
        <v>50</v>
      </c>
      <c r="B55" s="30" t="s">
        <v>105</v>
      </c>
      <c r="C55" s="17" t="s">
        <v>367</v>
      </c>
      <c r="D55" s="36">
        <v>117356.19</v>
      </c>
      <c r="E55" s="36">
        <v>0</v>
      </c>
      <c r="F55" s="36">
        <v>117356.19</v>
      </c>
      <c r="G55" s="36">
        <v>0</v>
      </c>
      <c r="H55" s="36">
        <v>1918011</v>
      </c>
      <c r="I55" s="37">
        <v>2035367.19</v>
      </c>
      <c r="J55" s="37">
        <v>1576382</v>
      </c>
      <c r="K55" s="38">
        <v>458985.18999999994</v>
      </c>
    </row>
    <row r="56" spans="1:11" ht="14.25">
      <c r="A56" s="28">
        <v>51</v>
      </c>
      <c r="B56" s="30" t="s">
        <v>107</v>
      </c>
      <c r="C56" s="17" t="s">
        <v>368</v>
      </c>
      <c r="D56" s="36">
        <v>25198.87</v>
      </c>
      <c r="E56" s="36">
        <v>0</v>
      </c>
      <c r="F56" s="36">
        <v>25198.87</v>
      </c>
      <c r="G56" s="36">
        <v>0</v>
      </c>
      <c r="H56" s="36">
        <v>224490</v>
      </c>
      <c r="I56" s="37">
        <v>249688.87</v>
      </c>
      <c r="J56" s="37">
        <v>214052</v>
      </c>
      <c r="K56" s="38">
        <v>35636.869999999995</v>
      </c>
    </row>
    <row r="57" spans="1:11" ht="14.25">
      <c r="A57" s="28">
        <v>52</v>
      </c>
      <c r="B57" s="30" t="s">
        <v>109</v>
      </c>
      <c r="C57" s="17" t="s">
        <v>369</v>
      </c>
      <c r="D57" s="36">
        <v>131136.23</v>
      </c>
      <c r="E57" s="36">
        <v>0</v>
      </c>
      <c r="F57" s="36">
        <v>131136.23</v>
      </c>
      <c r="G57" s="36">
        <v>0</v>
      </c>
      <c r="H57" s="36">
        <v>1120002</v>
      </c>
      <c r="I57" s="37">
        <v>1251138.23</v>
      </c>
      <c r="J57" s="37">
        <v>1014473</v>
      </c>
      <c r="K57" s="38">
        <v>236665.22999999998</v>
      </c>
    </row>
    <row r="58" spans="1:11" ht="14.25">
      <c r="A58" s="28">
        <v>53</v>
      </c>
      <c r="B58" s="30" t="s">
        <v>111</v>
      </c>
      <c r="C58" s="17" t="s">
        <v>370</v>
      </c>
      <c r="D58" s="36">
        <v>475137.25</v>
      </c>
      <c r="E58" s="36">
        <v>0</v>
      </c>
      <c r="F58" s="36">
        <v>475137.25</v>
      </c>
      <c r="G58" s="36">
        <v>0</v>
      </c>
      <c r="H58" s="36">
        <v>1920794</v>
      </c>
      <c r="I58" s="37">
        <v>2395931.25</v>
      </c>
      <c r="J58" s="37">
        <v>1611435</v>
      </c>
      <c r="K58" s="38">
        <v>784496.25</v>
      </c>
    </row>
    <row r="59" spans="1:11" ht="14.25">
      <c r="A59" s="28">
        <v>54</v>
      </c>
      <c r="B59" s="30" t="s">
        <v>113</v>
      </c>
      <c r="C59" s="17" t="s">
        <v>371</v>
      </c>
      <c r="D59" s="36">
        <v>23387.38</v>
      </c>
      <c r="E59" s="36">
        <v>-10403.680000000002</v>
      </c>
      <c r="F59" s="36">
        <v>12983.699999999999</v>
      </c>
      <c r="G59" s="36">
        <v>0</v>
      </c>
      <c r="H59" s="36">
        <v>85736</v>
      </c>
      <c r="I59" s="37">
        <v>98719.7</v>
      </c>
      <c r="J59" s="37">
        <v>77902</v>
      </c>
      <c r="K59" s="38">
        <v>20817.699999999997</v>
      </c>
    </row>
    <row r="60" spans="1:11" ht="14.25">
      <c r="A60" s="28">
        <v>55</v>
      </c>
      <c r="B60" s="29" t="s">
        <v>115</v>
      </c>
      <c r="C60" s="17" t="s">
        <v>372</v>
      </c>
      <c r="D60" s="36">
        <v>729.58</v>
      </c>
      <c r="E60" s="36">
        <v>0</v>
      </c>
      <c r="F60" s="36">
        <v>729.58</v>
      </c>
      <c r="G60" s="36">
        <v>0</v>
      </c>
      <c r="H60" s="36">
        <v>177981</v>
      </c>
      <c r="I60" s="37">
        <v>178710.58</v>
      </c>
      <c r="J60" s="37">
        <v>134605</v>
      </c>
      <c r="K60" s="38">
        <v>44105.57999999999</v>
      </c>
    </row>
    <row r="61" spans="1:11" ht="14.25">
      <c r="A61" s="28">
        <v>56</v>
      </c>
      <c r="B61" s="30" t="s">
        <v>117</v>
      </c>
      <c r="C61" s="17" t="s">
        <v>373</v>
      </c>
      <c r="D61" s="36">
        <v>0</v>
      </c>
      <c r="E61" s="36">
        <v>0</v>
      </c>
      <c r="F61" s="36">
        <v>0</v>
      </c>
      <c r="G61" s="36">
        <v>15000</v>
      </c>
      <c r="H61" s="36">
        <v>1490</v>
      </c>
      <c r="I61" s="37">
        <v>16490</v>
      </c>
      <c r="J61" s="37">
        <v>0</v>
      </c>
      <c r="K61" s="38">
        <v>16490</v>
      </c>
    </row>
    <row r="62" spans="1:11" ht="14.25">
      <c r="A62" s="28">
        <v>57</v>
      </c>
      <c r="B62" s="48" t="s">
        <v>119</v>
      </c>
      <c r="C62" s="12" t="s">
        <v>374</v>
      </c>
      <c r="D62" s="36">
        <v>35.78</v>
      </c>
      <c r="E62" s="36">
        <v>0</v>
      </c>
      <c r="F62" s="36">
        <v>35.78</v>
      </c>
      <c r="G62" s="36">
        <v>0</v>
      </c>
      <c r="H62" s="36">
        <v>31705</v>
      </c>
      <c r="I62" s="37">
        <v>31740.78</v>
      </c>
      <c r="J62" s="37">
        <v>18164</v>
      </c>
      <c r="K62" s="38">
        <v>13576.779999999999</v>
      </c>
    </row>
    <row r="63" spans="1:11" ht="14.25">
      <c r="A63" s="28">
        <v>58</v>
      </c>
      <c r="B63" s="47">
        <v>535</v>
      </c>
      <c r="C63" s="17" t="s">
        <v>375</v>
      </c>
      <c r="D63" s="36">
        <v>0</v>
      </c>
      <c r="E63" s="36">
        <v>0</v>
      </c>
      <c r="F63" s="36">
        <v>0</v>
      </c>
      <c r="G63" s="36">
        <v>0</v>
      </c>
      <c r="H63" s="36">
        <v>23494</v>
      </c>
      <c r="I63" s="37">
        <v>23494</v>
      </c>
      <c r="J63" s="37">
        <v>21984</v>
      </c>
      <c r="K63" s="38">
        <v>1510</v>
      </c>
    </row>
    <row r="64" spans="1:11" ht="14.25">
      <c r="A64" s="28">
        <v>59</v>
      </c>
      <c r="B64" s="30" t="s">
        <v>123</v>
      </c>
      <c r="C64" s="17" t="s">
        <v>376</v>
      </c>
      <c r="D64" s="36">
        <v>517.46</v>
      </c>
      <c r="E64" s="36">
        <v>0</v>
      </c>
      <c r="F64" s="36">
        <v>517.46</v>
      </c>
      <c r="G64" s="36">
        <v>0</v>
      </c>
      <c r="H64" s="36">
        <v>101623</v>
      </c>
      <c r="I64" s="37">
        <v>102140.46</v>
      </c>
      <c r="J64" s="37">
        <v>101600</v>
      </c>
      <c r="K64" s="38">
        <v>540.4600000000064</v>
      </c>
    </row>
    <row r="65" spans="1:11" ht="14.25">
      <c r="A65" s="28">
        <v>60</v>
      </c>
      <c r="B65" s="30" t="s">
        <v>125</v>
      </c>
      <c r="C65" s="17" t="s">
        <v>377</v>
      </c>
      <c r="D65" s="36">
        <v>55225.33</v>
      </c>
      <c r="E65" s="36">
        <v>0</v>
      </c>
      <c r="F65" s="36">
        <v>55225.33</v>
      </c>
      <c r="G65" s="36">
        <v>0</v>
      </c>
      <c r="H65" s="36">
        <v>136393</v>
      </c>
      <c r="I65" s="37">
        <v>191618.33000000002</v>
      </c>
      <c r="J65" s="37">
        <v>123364</v>
      </c>
      <c r="K65" s="38">
        <v>68254.33000000002</v>
      </c>
    </row>
    <row r="66" spans="1:11" ht="14.25">
      <c r="A66" s="28">
        <v>61</v>
      </c>
      <c r="B66" s="30" t="s">
        <v>127</v>
      </c>
      <c r="C66" s="17" t="s">
        <v>378</v>
      </c>
      <c r="D66" s="36">
        <v>69396.42</v>
      </c>
      <c r="E66" s="36">
        <v>0</v>
      </c>
      <c r="F66" s="36">
        <v>69396.42</v>
      </c>
      <c r="G66" s="36">
        <v>0</v>
      </c>
      <c r="H66" s="36">
        <v>136897</v>
      </c>
      <c r="I66" s="37">
        <v>206293.41999999998</v>
      </c>
      <c r="J66" s="37">
        <v>144785</v>
      </c>
      <c r="K66" s="38">
        <v>61508.419999999984</v>
      </c>
    </row>
    <row r="67" spans="1:11" ht="14.25">
      <c r="A67" s="28">
        <v>62</v>
      </c>
      <c r="B67" s="32">
        <v>528</v>
      </c>
      <c r="C67" s="17" t="s">
        <v>379</v>
      </c>
      <c r="D67" s="36">
        <v>1728.98</v>
      </c>
      <c r="E67" s="36">
        <v>0</v>
      </c>
      <c r="F67" s="36">
        <v>1728.98</v>
      </c>
      <c r="G67" s="36">
        <v>0</v>
      </c>
      <c r="H67" s="36">
        <v>132800</v>
      </c>
      <c r="I67" s="37">
        <v>134528.98</v>
      </c>
      <c r="J67" s="37">
        <v>92885</v>
      </c>
      <c r="K67" s="38">
        <v>41643.98000000001</v>
      </c>
    </row>
    <row r="68" spans="1:11" ht="14.25">
      <c r="A68" s="28">
        <v>63</v>
      </c>
      <c r="B68" s="31">
        <v>540</v>
      </c>
      <c r="C68" s="17" t="s">
        <v>380</v>
      </c>
      <c r="D68" s="36">
        <v>0</v>
      </c>
      <c r="E68" s="36">
        <v>0</v>
      </c>
      <c r="F68" s="36">
        <v>0</v>
      </c>
      <c r="G68" s="36">
        <v>0</v>
      </c>
      <c r="H68" s="36">
        <v>26656</v>
      </c>
      <c r="I68" s="37">
        <v>26656</v>
      </c>
      <c r="J68" s="37">
        <v>23086</v>
      </c>
      <c r="K68" s="38">
        <v>3570</v>
      </c>
    </row>
    <row r="69" spans="1:11" ht="14.25">
      <c r="A69" s="28">
        <v>64</v>
      </c>
      <c r="B69" s="30" t="s">
        <v>135</v>
      </c>
      <c r="C69" s="17" t="s">
        <v>381</v>
      </c>
      <c r="D69" s="36">
        <v>0.47</v>
      </c>
      <c r="E69" s="36">
        <v>0</v>
      </c>
      <c r="F69" s="36">
        <v>0.47</v>
      </c>
      <c r="G69" s="36">
        <v>9000</v>
      </c>
      <c r="H69" s="36">
        <v>41624</v>
      </c>
      <c r="I69" s="37">
        <v>50624.47</v>
      </c>
      <c r="J69" s="37">
        <v>39817</v>
      </c>
      <c r="K69" s="38">
        <v>10807.470000000001</v>
      </c>
    </row>
    <row r="70" spans="1:11" ht="14.25">
      <c r="A70" s="28">
        <v>65</v>
      </c>
      <c r="B70" s="30" t="s">
        <v>137</v>
      </c>
      <c r="C70" s="17" t="s">
        <v>382</v>
      </c>
      <c r="D70" s="36">
        <v>934824.27</v>
      </c>
      <c r="E70" s="36">
        <v>0</v>
      </c>
      <c r="F70" s="36">
        <v>934824.27</v>
      </c>
      <c r="G70" s="36">
        <v>0</v>
      </c>
      <c r="H70" s="36">
        <v>7823448</v>
      </c>
      <c r="I70" s="37">
        <v>8758272.27</v>
      </c>
      <c r="J70" s="37">
        <v>7134544</v>
      </c>
      <c r="K70" s="38">
        <v>1623728.2699999996</v>
      </c>
    </row>
    <row r="71" spans="1:11" ht="14.25">
      <c r="A71" s="28">
        <v>66</v>
      </c>
      <c r="B71" s="30" t="s">
        <v>139</v>
      </c>
      <c r="C71" s="17" t="s">
        <v>383</v>
      </c>
      <c r="D71" s="36">
        <v>98057.7</v>
      </c>
      <c r="E71" s="36">
        <v>0</v>
      </c>
      <c r="F71" s="36">
        <v>98057.7</v>
      </c>
      <c r="G71" s="36">
        <v>0</v>
      </c>
      <c r="H71" s="36">
        <v>766098</v>
      </c>
      <c r="I71" s="37">
        <v>864155.7</v>
      </c>
      <c r="J71" s="37">
        <v>684698</v>
      </c>
      <c r="K71" s="38">
        <v>179457.69999999995</v>
      </c>
    </row>
    <row r="72" spans="1:11" ht="14.25">
      <c r="A72" s="28">
        <v>67</v>
      </c>
      <c r="B72" s="29" t="s">
        <v>253</v>
      </c>
      <c r="C72" s="12" t="s">
        <v>384</v>
      </c>
      <c r="D72" s="36">
        <v>0</v>
      </c>
      <c r="E72" s="36">
        <v>0</v>
      </c>
      <c r="F72" s="36">
        <v>0</v>
      </c>
      <c r="G72" s="36">
        <v>0</v>
      </c>
      <c r="H72" s="36">
        <v>23482</v>
      </c>
      <c r="I72" s="37">
        <v>23482</v>
      </c>
      <c r="J72" s="37">
        <v>0</v>
      </c>
      <c r="K72" s="38">
        <v>23482</v>
      </c>
    </row>
    <row r="73" spans="1:11" ht="14.25">
      <c r="A73" s="28">
        <v>68</v>
      </c>
      <c r="B73" s="30" t="s">
        <v>141</v>
      </c>
      <c r="C73" s="17" t="s">
        <v>385</v>
      </c>
      <c r="D73" s="36">
        <v>0</v>
      </c>
      <c r="E73" s="36">
        <v>0</v>
      </c>
      <c r="F73" s="36">
        <v>0</v>
      </c>
      <c r="G73" s="36">
        <v>9000</v>
      </c>
      <c r="H73" s="36">
        <v>35391</v>
      </c>
      <c r="I73" s="37">
        <v>44391</v>
      </c>
      <c r="J73" s="37">
        <v>34051</v>
      </c>
      <c r="K73" s="38">
        <v>10340</v>
      </c>
    </row>
    <row r="74" spans="1:11" ht="14.25">
      <c r="A74" s="28">
        <v>69</v>
      </c>
      <c r="B74" s="30" t="s">
        <v>143</v>
      </c>
      <c r="C74" s="17" t="s">
        <v>386</v>
      </c>
      <c r="D74" s="36">
        <v>38688.91</v>
      </c>
      <c r="E74" s="36">
        <v>0</v>
      </c>
      <c r="F74" s="36">
        <v>38688.91</v>
      </c>
      <c r="G74" s="36">
        <v>0</v>
      </c>
      <c r="H74" s="36">
        <v>325538</v>
      </c>
      <c r="I74" s="37">
        <v>364226.91000000003</v>
      </c>
      <c r="J74" s="37">
        <v>308336</v>
      </c>
      <c r="K74" s="38">
        <v>55890.91000000003</v>
      </c>
    </row>
    <row r="75" spans="1:11" s="39" customFormat="1" ht="14.25">
      <c r="A75" s="28">
        <v>70</v>
      </c>
      <c r="B75" s="30" t="s">
        <v>145</v>
      </c>
      <c r="C75" s="12" t="s">
        <v>387</v>
      </c>
      <c r="D75" s="36">
        <v>40755</v>
      </c>
      <c r="E75" s="36">
        <v>0</v>
      </c>
      <c r="F75" s="36">
        <v>40755</v>
      </c>
      <c r="G75" s="36">
        <v>0</v>
      </c>
      <c r="H75" s="36">
        <v>42466</v>
      </c>
      <c r="I75" s="37">
        <v>83221</v>
      </c>
      <c r="J75" s="37">
        <v>0</v>
      </c>
      <c r="K75" s="38">
        <v>83221</v>
      </c>
    </row>
    <row r="76" spans="1:11" ht="14.25">
      <c r="A76" s="28">
        <v>71</v>
      </c>
      <c r="B76" s="30" t="s">
        <v>147</v>
      </c>
      <c r="C76" s="17" t="s">
        <v>388</v>
      </c>
      <c r="D76" s="36">
        <v>149504.01</v>
      </c>
      <c r="E76" s="36">
        <v>0</v>
      </c>
      <c r="F76" s="36">
        <v>149504.01</v>
      </c>
      <c r="G76" s="36">
        <v>0</v>
      </c>
      <c r="H76" s="36">
        <v>2852558</v>
      </c>
      <c r="I76" s="37">
        <v>3002062.01</v>
      </c>
      <c r="J76" s="37">
        <v>1979560</v>
      </c>
      <c r="K76" s="38">
        <v>1022502.0099999998</v>
      </c>
    </row>
    <row r="77" spans="1:11" ht="14.25">
      <c r="A77" s="28">
        <v>72</v>
      </c>
      <c r="B77" s="30" t="s">
        <v>149</v>
      </c>
      <c r="C77" s="17" t="s">
        <v>389</v>
      </c>
      <c r="D77" s="36">
        <v>0.03</v>
      </c>
      <c r="E77" s="36">
        <v>0</v>
      </c>
      <c r="F77" s="36">
        <v>0.03</v>
      </c>
      <c r="G77" s="36">
        <v>9000</v>
      </c>
      <c r="H77" s="36">
        <v>74994</v>
      </c>
      <c r="I77" s="37">
        <v>83994.03</v>
      </c>
      <c r="J77" s="37">
        <v>79387</v>
      </c>
      <c r="K77" s="38">
        <v>4607.029999999999</v>
      </c>
    </row>
    <row r="78" spans="1:11" ht="14.25">
      <c r="A78" s="28">
        <v>73</v>
      </c>
      <c r="B78" s="30" t="s">
        <v>151</v>
      </c>
      <c r="C78" s="17" t="s">
        <v>390</v>
      </c>
      <c r="D78" s="36">
        <v>90487.18</v>
      </c>
      <c r="E78" s="36">
        <v>0</v>
      </c>
      <c r="F78" s="36">
        <v>90487.18</v>
      </c>
      <c r="G78" s="36">
        <v>0</v>
      </c>
      <c r="H78" s="36">
        <v>597573</v>
      </c>
      <c r="I78" s="37">
        <v>688060.1799999999</v>
      </c>
      <c r="J78" s="37">
        <v>564408</v>
      </c>
      <c r="K78" s="38">
        <v>123652.17999999993</v>
      </c>
    </row>
    <row r="79" spans="1:11" ht="14.25">
      <c r="A79" s="28">
        <v>74</v>
      </c>
      <c r="B79" s="30" t="s">
        <v>153</v>
      </c>
      <c r="C79" s="17" t="s">
        <v>391</v>
      </c>
      <c r="D79" s="36">
        <v>30971.89</v>
      </c>
      <c r="E79" s="36">
        <v>0</v>
      </c>
      <c r="F79" s="36">
        <v>30971.89</v>
      </c>
      <c r="G79" s="36">
        <v>0</v>
      </c>
      <c r="H79" s="36">
        <v>448055</v>
      </c>
      <c r="I79" s="37">
        <v>479026.89</v>
      </c>
      <c r="J79" s="37">
        <v>424378</v>
      </c>
      <c r="K79" s="38">
        <v>54648.890000000014</v>
      </c>
    </row>
    <row r="80" spans="1:11" ht="14.25">
      <c r="A80" s="28">
        <v>75</v>
      </c>
      <c r="B80" s="29" t="s">
        <v>155</v>
      </c>
      <c r="C80" s="17" t="s">
        <v>392</v>
      </c>
      <c r="D80" s="36">
        <v>0</v>
      </c>
      <c r="E80" s="36">
        <v>0</v>
      </c>
      <c r="F80" s="36">
        <v>0</v>
      </c>
      <c r="G80" s="36">
        <v>0</v>
      </c>
      <c r="H80" s="36">
        <v>16439</v>
      </c>
      <c r="I80" s="37">
        <v>16439</v>
      </c>
      <c r="J80" s="37">
        <v>0</v>
      </c>
      <c r="K80" s="38">
        <v>16439</v>
      </c>
    </row>
    <row r="81" spans="1:11" ht="14.25">
      <c r="A81" s="28">
        <v>76</v>
      </c>
      <c r="B81" s="30" t="s">
        <v>157</v>
      </c>
      <c r="C81" s="12" t="s">
        <v>393</v>
      </c>
      <c r="D81" s="36">
        <v>12421.59</v>
      </c>
      <c r="E81" s="36">
        <v>0</v>
      </c>
      <c r="F81" s="36">
        <v>12421.59</v>
      </c>
      <c r="G81" s="36">
        <v>9000</v>
      </c>
      <c r="H81" s="36">
        <v>20679</v>
      </c>
      <c r="I81" s="37">
        <v>42100.59</v>
      </c>
      <c r="J81" s="37">
        <v>20275</v>
      </c>
      <c r="K81" s="38">
        <v>21825.589999999997</v>
      </c>
    </row>
    <row r="82" spans="1:11" ht="14.25">
      <c r="A82" s="28">
        <v>77</v>
      </c>
      <c r="B82" s="29" t="s">
        <v>167</v>
      </c>
      <c r="C82" s="17" t="s">
        <v>394</v>
      </c>
      <c r="D82" s="36">
        <v>0</v>
      </c>
      <c r="E82" s="36">
        <v>0</v>
      </c>
      <c r="F82" s="36">
        <v>0</v>
      </c>
      <c r="G82" s="36">
        <v>0</v>
      </c>
      <c r="H82" s="36">
        <v>106059</v>
      </c>
      <c r="I82" s="37">
        <v>106059</v>
      </c>
      <c r="J82" s="37">
        <v>0</v>
      </c>
      <c r="K82" s="38">
        <v>106059</v>
      </c>
    </row>
    <row r="83" spans="1:11" ht="14.25">
      <c r="A83" s="28">
        <v>78</v>
      </c>
      <c r="B83" s="29" t="s">
        <v>159</v>
      </c>
      <c r="C83" s="17" t="s">
        <v>395</v>
      </c>
      <c r="D83" s="36">
        <v>0</v>
      </c>
      <c r="E83" s="36">
        <v>0</v>
      </c>
      <c r="F83" s="36">
        <v>0</v>
      </c>
      <c r="G83" s="36">
        <v>0</v>
      </c>
      <c r="H83" s="36">
        <v>40309</v>
      </c>
      <c r="I83" s="37">
        <v>40309</v>
      </c>
      <c r="J83" s="37">
        <v>28847</v>
      </c>
      <c r="K83" s="38">
        <v>11462</v>
      </c>
    </row>
    <row r="84" spans="1:11" ht="14.25">
      <c r="A84" s="28">
        <v>79</v>
      </c>
      <c r="B84" s="30" t="s">
        <v>161</v>
      </c>
      <c r="C84" s="17" t="s">
        <v>396</v>
      </c>
      <c r="D84" s="36">
        <v>1385.09</v>
      </c>
      <c r="E84" s="36">
        <v>0</v>
      </c>
      <c r="F84" s="36">
        <v>1385.09</v>
      </c>
      <c r="G84" s="36">
        <v>0</v>
      </c>
      <c r="H84" s="36">
        <v>70836</v>
      </c>
      <c r="I84" s="37">
        <v>72221.09</v>
      </c>
      <c r="J84" s="37">
        <v>50866</v>
      </c>
      <c r="K84" s="38">
        <v>21355.089999999997</v>
      </c>
    </row>
    <row r="85" spans="1:11" ht="14.25">
      <c r="A85" s="28">
        <v>80</v>
      </c>
      <c r="B85" s="30" t="s">
        <v>163</v>
      </c>
      <c r="C85" s="17" t="s">
        <v>397</v>
      </c>
      <c r="D85" s="36">
        <v>797.11</v>
      </c>
      <c r="E85" s="36">
        <v>0</v>
      </c>
      <c r="F85" s="36">
        <v>797.11</v>
      </c>
      <c r="G85" s="36">
        <v>9000</v>
      </c>
      <c r="H85" s="36">
        <v>89962</v>
      </c>
      <c r="I85" s="37">
        <v>99759.11</v>
      </c>
      <c r="J85" s="37">
        <v>88869</v>
      </c>
      <c r="K85" s="38">
        <v>10890.11</v>
      </c>
    </row>
    <row r="86" spans="1:11" ht="14.25">
      <c r="A86" s="28">
        <v>81</v>
      </c>
      <c r="B86" s="29" t="s">
        <v>165</v>
      </c>
      <c r="C86" s="17" t="s">
        <v>398</v>
      </c>
      <c r="D86" s="36">
        <v>0</v>
      </c>
      <c r="E86" s="36">
        <v>0</v>
      </c>
      <c r="F86" s="36">
        <v>0</v>
      </c>
      <c r="G86" s="36">
        <v>0</v>
      </c>
      <c r="H86" s="36">
        <v>40181</v>
      </c>
      <c r="I86" s="37">
        <v>40181</v>
      </c>
      <c r="J86" s="37">
        <v>0</v>
      </c>
      <c r="K86" s="38">
        <v>40181</v>
      </c>
    </row>
    <row r="87" spans="1:11" ht="14.25">
      <c r="A87" s="28">
        <v>82</v>
      </c>
      <c r="B87" s="29" t="s">
        <v>169</v>
      </c>
      <c r="C87" s="12" t="s">
        <v>399</v>
      </c>
      <c r="D87" s="36">
        <v>0</v>
      </c>
      <c r="E87" s="36">
        <v>0</v>
      </c>
      <c r="F87" s="36">
        <v>0</v>
      </c>
      <c r="G87" s="36">
        <v>0</v>
      </c>
      <c r="H87" s="36">
        <v>55706</v>
      </c>
      <c r="I87" s="37">
        <v>55706</v>
      </c>
      <c r="J87" s="37">
        <v>39447</v>
      </c>
      <c r="K87" s="38">
        <v>16259</v>
      </c>
    </row>
    <row r="88" spans="1:11" ht="14.25">
      <c r="A88" s="28">
        <v>83</v>
      </c>
      <c r="B88" s="30" t="s">
        <v>171</v>
      </c>
      <c r="C88" s="17" t="s">
        <v>400</v>
      </c>
      <c r="D88" s="36">
        <v>50999.13</v>
      </c>
      <c r="E88" s="36">
        <v>0</v>
      </c>
      <c r="F88" s="36">
        <v>50999.13</v>
      </c>
      <c r="G88" s="36">
        <v>0</v>
      </c>
      <c r="H88" s="36">
        <v>216376</v>
      </c>
      <c r="I88" s="37">
        <v>267375.13</v>
      </c>
      <c r="J88" s="37">
        <v>206032</v>
      </c>
      <c r="K88" s="38">
        <v>61343.130000000005</v>
      </c>
    </row>
    <row r="89" spans="1:11" ht="14.25">
      <c r="A89" s="28">
        <v>84</v>
      </c>
      <c r="B89" s="30" t="s">
        <v>173</v>
      </c>
      <c r="C89" s="17" t="s">
        <v>401</v>
      </c>
      <c r="D89" s="36">
        <v>117864.32</v>
      </c>
      <c r="E89" s="36">
        <v>0</v>
      </c>
      <c r="F89" s="36">
        <v>117864.32</v>
      </c>
      <c r="G89" s="36">
        <v>0</v>
      </c>
      <c r="H89" s="36">
        <v>767759</v>
      </c>
      <c r="I89" s="37">
        <v>885623.3200000001</v>
      </c>
      <c r="J89" s="37">
        <v>697604</v>
      </c>
      <c r="K89" s="38">
        <v>188019.32000000007</v>
      </c>
    </row>
    <row r="90" spans="1:11" ht="14.25">
      <c r="A90" s="28">
        <v>85</v>
      </c>
      <c r="B90" s="30" t="s">
        <v>175</v>
      </c>
      <c r="C90" s="17" t="s">
        <v>402</v>
      </c>
      <c r="D90" s="36">
        <v>0</v>
      </c>
      <c r="E90" s="36">
        <v>0</v>
      </c>
      <c r="F90" s="36">
        <v>0</v>
      </c>
      <c r="G90" s="36">
        <v>15422</v>
      </c>
      <c r="H90" s="36">
        <v>9593</v>
      </c>
      <c r="I90" s="37">
        <v>25015</v>
      </c>
      <c r="J90" s="37">
        <v>0</v>
      </c>
      <c r="K90" s="38">
        <v>25015</v>
      </c>
    </row>
    <row r="91" spans="1:11" ht="14.25">
      <c r="A91" s="28">
        <v>86</v>
      </c>
      <c r="B91" s="30" t="s">
        <v>177</v>
      </c>
      <c r="C91" s="17" t="s">
        <v>403</v>
      </c>
      <c r="D91" s="36">
        <v>96566.77</v>
      </c>
      <c r="E91" s="36">
        <v>-60545.020000000004</v>
      </c>
      <c r="F91" s="36">
        <v>36021.75</v>
      </c>
      <c r="G91" s="36">
        <v>0</v>
      </c>
      <c r="H91" s="36">
        <v>226326</v>
      </c>
      <c r="I91" s="37">
        <v>262347.75</v>
      </c>
      <c r="J91" s="37">
        <v>216131</v>
      </c>
      <c r="K91" s="38">
        <v>46216.75</v>
      </c>
    </row>
    <row r="92" spans="1:11" ht="14.25">
      <c r="A92" s="28">
        <v>87</v>
      </c>
      <c r="B92" s="29" t="s">
        <v>179</v>
      </c>
      <c r="C92" s="17" t="s">
        <v>404</v>
      </c>
      <c r="D92" s="36">
        <v>49915.29</v>
      </c>
      <c r="E92" s="36">
        <v>0</v>
      </c>
      <c r="F92" s="36">
        <v>49915.29</v>
      </c>
      <c r="G92" s="36">
        <v>0</v>
      </c>
      <c r="H92" s="36">
        <v>101920</v>
      </c>
      <c r="I92" s="37">
        <v>151835.29</v>
      </c>
      <c r="J92" s="37">
        <v>78467</v>
      </c>
      <c r="K92" s="38">
        <v>73368.29000000001</v>
      </c>
    </row>
    <row r="93" spans="1:11" ht="14.25">
      <c r="A93" s="28">
        <v>88</v>
      </c>
      <c r="B93" s="29" t="s">
        <v>454</v>
      </c>
      <c r="C93" s="17" t="s">
        <v>405</v>
      </c>
      <c r="D93" s="36">
        <v>0</v>
      </c>
      <c r="E93" s="36">
        <v>0</v>
      </c>
      <c r="F93" s="36">
        <v>0</v>
      </c>
      <c r="G93" s="36">
        <v>0</v>
      </c>
      <c r="H93" s="36">
        <v>17889</v>
      </c>
      <c r="I93" s="37">
        <v>17889</v>
      </c>
      <c r="J93" s="37">
        <v>0</v>
      </c>
      <c r="K93" s="38">
        <v>17889</v>
      </c>
    </row>
    <row r="94" spans="1:11" ht="14.25">
      <c r="A94" s="28">
        <v>89</v>
      </c>
      <c r="B94" s="29" t="s">
        <v>183</v>
      </c>
      <c r="C94" s="17" t="s">
        <v>406</v>
      </c>
      <c r="D94" s="36">
        <v>3000</v>
      </c>
      <c r="E94" s="36">
        <v>0</v>
      </c>
      <c r="F94" s="36">
        <v>3000</v>
      </c>
      <c r="G94" s="36">
        <v>0</v>
      </c>
      <c r="H94" s="36">
        <v>21743</v>
      </c>
      <c r="I94" s="37">
        <v>24743</v>
      </c>
      <c r="J94" s="37">
        <v>13209</v>
      </c>
      <c r="K94" s="38">
        <v>11534</v>
      </c>
    </row>
    <row r="95" spans="1:11" s="16" customFormat="1" ht="14.25">
      <c r="A95" s="28">
        <v>90</v>
      </c>
      <c r="B95" s="31">
        <v>504</v>
      </c>
      <c r="C95" s="17" t="s">
        <v>407</v>
      </c>
      <c r="D95" s="36">
        <v>22232.16</v>
      </c>
      <c r="E95" s="36">
        <v>0</v>
      </c>
      <c r="F95" s="36">
        <v>22232.16</v>
      </c>
      <c r="G95" s="36">
        <v>0</v>
      </c>
      <c r="H95" s="36">
        <v>137887</v>
      </c>
      <c r="I95" s="37">
        <v>160119.16</v>
      </c>
      <c r="J95" s="37">
        <v>109400</v>
      </c>
      <c r="K95" s="38">
        <v>50719.16</v>
      </c>
    </row>
    <row r="96" spans="1:11" ht="14.25">
      <c r="A96" s="28">
        <v>91</v>
      </c>
      <c r="B96" s="30" t="s">
        <v>187</v>
      </c>
      <c r="C96" s="17" t="s">
        <v>408</v>
      </c>
      <c r="D96" s="36">
        <v>42736.79</v>
      </c>
      <c r="E96" s="36">
        <v>0</v>
      </c>
      <c r="F96" s="36">
        <v>42736.79</v>
      </c>
      <c r="G96" s="36">
        <v>0</v>
      </c>
      <c r="H96" s="36">
        <v>273180</v>
      </c>
      <c r="I96" s="37">
        <v>315916.79</v>
      </c>
      <c r="J96" s="37">
        <v>158323</v>
      </c>
      <c r="K96" s="38">
        <v>157593.78999999998</v>
      </c>
    </row>
    <row r="97" spans="1:11" ht="14.25">
      <c r="A97" s="28">
        <v>92</v>
      </c>
      <c r="B97" s="30" t="s">
        <v>189</v>
      </c>
      <c r="C97" s="17" t="s">
        <v>409</v>
      </c>
      <c r="D97" s="36">
        <v>19533.7</v>
      </c>
      <c r="E97" s="36">
        <v>0</v>
      </c>
      <c r="F97" s="36">
        <v>19533.7</v>
      </c>
      <c r="G97" s="36">
        <v>0</v>
      </c>
      <c r="H97" s="36">
        <v>129719</v>
      </c>
      <c r="I97" s="37">
        <v>149252.7</v>
      </c>
      <c r="J97" s="37">
        <v>130122</v>
      </c>
      <c r="K97" s="38">
        <v>19130.70000000001</v>
      </c>
    </row>
    <row r="98" spans="1:11" ht="14.25">
      <c r="A98" s="28">
        <v>93</v>
      </c>
      <c r="B98" s="30" t="s">
        <v>191</v>
      </c>
      <c r="C98" s="17" t="s">
        <v>410</v>
      </c>
      <c r="D98" s="36">
        <v>64322.29</v>
      </c>
      <c r="E98" s="36">
        <v>0</v>
      </c>
      <c r="F98" s="36">
        <v>64322.29</v>
      </c>
      <c r="G98" s="36">
        <v>0</v>
      </c>
      <c r="H98" s="36">
        <v>288667</v>
      </c>
      <c r="I98" s="37">
        <v>352989.29</v>
      </c>
      <c r="J98" s="37">
        <v>218871</v>
      </c>
      <c r="K98" s="38">
        <v>134118.28999999998</v>
      </c>
    </row>
    <row r="99" spans="1:11" ht="14.25">
      <c r="A99" s="28">
        <v>94</v>
      </c>
      <c r="B99" s="30" t="s">
        <v>193</v>
      </c>
      <c r="C99" s="17" t="s">
        <v>411</v>
      </c>
      <c r="D99" s="36">
        <v>142638.4</v>
      </c>
      <c r="E99" s="36">
        <v>0</v>
      </c>
      <c r="F99" s="36">
        <v>142638.4</v>
      </c>
      <c r="G99" s="36">
        <v>0</v>
      </c>
      <c r="H99" s="36">
        <v>1001177</v>
      </c>
      <c r="I99" s="37">
        <v>1143815.4</v>
      </c>
      <c r="J99" s="37">
        <v>908353</v>
      </c>
      <c r="K99" s="38">
        <v>235462.3999999999</v>
      </c>
    </row>
    <row r="100" spans="1:11" ht="14.25">
      <c r="A100" s="28">
        <v>95</v>
      </c>
      <c r="B100" s="30" t="s">
        <v>195</v>
      </c>
      <c r="C100" s="17" t="s">
        <v>412</v>
      </c>
      <c r="D100" s="36">
        <v>13781.51</v>
      </c>
      <c r="E100" s="36">
        <v>0</v>
      </c>
      <c r="F100" s="36">
        <v>13781.51</v>
      </c>
      <c r="G100" s="36">
        <v>0</v>
      </c>
      <c r="H100" s="36">
        <v>102807</v>
      </c>
      <c r="I100" s="37">
        <v>116588.51</v>
      </c>
      <c r="J100" s="37">
        <v>97375</v>
      </c>
      <c r="K100" s="38">
        <v>19213.509999999995</v>
      </c>
    </row>
    <row r="101" spans="1:11" ht="14.25">
      <c r="A101" s="28">
        <v>96</v>
      </c>
      <c r="B101" s="30" t="s">
        <v>197</v>
      </c>
      <c r="C101" s="17" t="s">
        <v>413</v>
      </c>
      <c r="D101" s="36">
        <v>84796.32</v>
      </c>
      <c r="E101" s="36">
        <v>0</v>
      </c>
      <c r="F101" s="36">
        <v>84796.32</v>
      </c>
      <c r="G101" s="36">
        <v>0</v>
      </c>
      <c r="H101" s="36">
        <v>158527</v>
      </c>
      <c r="I101" s="37">
        <v>243323.32</v>
      </c>
      <c r="J101" s="37">
        <v>125159</v>
      </c>
      <c r="K101" s="38">
        <v>118164.32</v>
      </c>
    </row>
    <row r="102" spans="1:11" ht="14.25">
      <c r="A102" s="28">
        <v>97</v>
      </c>
      <c r="B102" s="29" t="s">
        <v>199</v>
      </c>
      <c r="C102" s="17" t="s">
        <v>414</v>
      </c>
      <c r="D102" s="36">
        <v>0</v>
      </c>
      <c r="E102" s="36">
        <v>0</v>
      </c>
      <c r="F102" s="36">
        <v>0</v>
      </c>
      <c r="G102" s="36">
        <v>0</v>
      </c>
      <c r="H102" s="36">
        <v>42964</v>
      </c>
      <c r="I102" s="37">
        <v>42964</v>
      </c>
      <c r="J102" s="37">
        <v>34830</v>
      </c>
      <c r="K102" s="38">
        <v>8134</v>
      </c>
    </row>
    <row r="103" spans="1:11" ht="14.25">
      <c r="A103" s="28">
        <v>98</v>
      </c>
      <c r="B103" s="30" t="s">
        <v>201</v>
      </c>
      <c r="C103" s="17" t="s">
        <v>415</v>
      </c>
      <c r="D103" s="36">
        <v>24632.21</v>
      </c>
      <c r="E103" s="36">
        <v>0</v>
      </c>
      <c r="F103" s="36">
        <v>24632.21</v>
      </c>
      <c r="G103" s="36">
        <v>0</v>
      </c>
      <c r="H103" s="36">
        <v>364226</v>
      </c>
      <c r="I103" s="37">
        <v>388858.21</v>
      </c>
      <c r="J103" s="37">
        <v>298301</v>
      </c>
      <c r="K103" s="38">
        <v>90557.21000000002</v>
      </c>
    </row>
    <row r="104" spans="1:11" ht="14.25">
      <c r="A104" s="28">
        <v>99</v>
      </c>
      <c r="B104" s="29" t="s">
        <v>203</v>
      </c>
      <c r="C104" s="17" t="s">
        <v>416</v>
      </c>
      <c r="D104" s="36">
        <v>0</v>
      </c>
      <c r="E104" s="36">
        <v>0</v>
      </c>
      <c r="F104" s="36">
        <v>0</v>
      </c>
      <c r="G104" s="36">
        <v>0</v>
      </c>
      <c r="H104" s="36">
        <v>13396</v>
      </c>
      <c r="I104" s="37">
        <v>13396</v>
      </c>
      <c r="J104" s="37">
        <v>0</v>
      </c>
      <c r="K104" s="38">
        <v>13396</v>
      </c>
    </row>
    <row r="105" spans="1:11" ht="14.25">
      <c r="A105" s="28">
        <v>100</v>
      </c>
      <c r="B105" s="30" t="s">
        <v>205</v>
      </c>
      <c r="C105" s="17" t="s">
        <v>417</v>
      </c>
      <c r="D105" s="36">
        <v>109305.9</v>
      </c>
      <c r="E105" s="36">
        <v>0</v>
      </c>
      <c r="F105" s="36">
        <v>109305.9</v>
      </c>
      <c r="G105" s="36">
        <v>0</v>
      </c>
      <c r="H105" s="36">
        <v>140114</v>
      </c>
      <c r="I105" s="37">
        <v>249419.9</v>
      </c>
      <c r="J105" s="37">
        <v>94497</v>
      </c>
      <c r="K105" s="38">
        <v>154922.9</v>
      </c>
    </row>
    <row r="106" spans="1:11" ht="14.25">
      <c r="A106" s="28">
        <v>101</v>
      </c>
      <c r="B106" s="30" t="s">
        <v>207</v>
      </c>
      <c r="C106" s="17" t="s">
        <v>418</v>
      </c>
      <c r="D106" s="36">
        <v>282223.76</v>
      </c>
      <c r="E106" s="36">
        <v>0</v>
      </c>
      <c r="F106" s="36">
        <v>282223.76</v>
      </c>
      <c r="G106" s="36">
        <v>0</v>
      </c>
      <c r="H106" s="36">
        <v>1731108</v>
      </c>
      <c r="I106" s="37">
        <v>2013331.76</v>
      </c>
      <c r="J106" s="37">
        <v>1072746</v>
      </c>
      <c r="K106" s="38">
        <v>940585.76</v>
      </c>
    </row>
    <row r="107" spans="1:11" ht="14.25">
      <c r="A107" s="28">
        <v>102</v>
      </c>
      <c r="B107" s="30" t="s">
        <v>209</v>
      </c>
      <c r="C107" s="17" t="s">
        <v>419</v>
      </c>
      <c r="D107" s="36">
        <v>442692.44</v>
      </c>
      <c r="E107" s="36">
        <v>0</v>
      </c>
      <c r="F107" s="36">
        <v>442692.44</v>
      </c>
      <c r="G107" s="36">
        <v>0</v>
      </c>
      <c r="H107" s="36">
        <v>3611450</v>
      </c>
      <c r="I107" s="37">
        <v>4054142.44</v>
      </c>
      <c r="J107" s="37">
        <v>2868899</v>
      </c>
      <c r="K107" s="38">
        <v>1185243.44</v>
      </c>
    </row>
    <row r="108" spans="1:11" ht="14.25">
      <c r="A108" s="28">
        <v>103</v>
      </c>
      <c r="B108" s="30" t="s">
        <v>211</v>
      </c>
      <c r="C108" s="17" t="s">
        <v>420</v>
      </c>
      <c r="D108" s="36">
        <v>5142.02</v>
      </c>
      <c r="E108" s="36">
        <v>0</v>
      </c>
      <c r="F108" s="36">
        <v>5142.02</v>
      </c>
      <c r="G108" s="36">
        <v>15000</v>
      </c>
      <c r="H108" s="36">
        <v>1377</v>
      </c>
      <c r="I108" s="37">
        <v>21519.02</v>
      </c>
      <c r="J108" s="37">
        <v>0</v>
      </c>
      <c r="K108" s="38">
        <v>21519.02</v>
      </c>
    </row>
    <row r="109" spans="1:11" ht="14.25">
      <c r="A109" s="28">
        <v>104</v>
      </c>
      <c r="B109" s="30" t="s">
        <v>213</v>
      </c>
      <c r="C109" s="17" t="s">
        <v>421</v>
      </c>
      <c r="D109" s="36">
        <v>38590.45</v>
      </c>
      <c r="E109" s="36">
        <v>0</v>
      </c>
      <c r="F109" s="36">
        <v>38590.45</v>
      </c>
      <c r="G109" s="36">
        <v>0</v>
      </c>
      <c r="H109" s="36">
        <v>584709</v>
      </c>
      <c r="I109" s="37">
        <v>623299.45</v>
      </c>
      <c r="J109" s="37">
        <v>493439</v>
      </c>
      <c r="K109" s="38">
        <v>129860.44999999995</v>
      </c>
    </row>
    <row r="110" spans="1:11" ht="14.25">
      <c r="A110" s="28">
        <v>105</v>
      </c>
      <c r="B110" s="30" t="s">
        <v>217</v>
      </c>
      <c r="C110" s="17" t="s">
        <v>422</v>
      </c>
      <c r="D110" s="36">
        <v>1516.64</v>
      </c>
      <c r="E110" s="36">
        <v>0</v>
      </c>
      <c r="F110" s="36">
        <v>1516.64</v>
      </c>
      <c r="G110" s="36">
        <v>9000</v>
      </c>
      <c r="H110" s="36">
        <v>53163</v>
      </c>
      <c r="I110" s="37">
        <v>63679.64</v>
      </c>
      <c r="J110" s="37">
        <v>52981</v>
      </c>
      <c r="K110" s="38">
        <v>10698.64</v>
      </c>
    </row>
    <row r="111" spans="1:11" ht="14.25">
      <c r="A111" s="28">
        <v>106</v>
      </c>
      <c r="B111" s="30" t="s">
        <v>219</v>
      </c>
      <c r="C111" s="17" t="s">
        <v>423</v>
      </c>
      <c r="D111" s="36">
        <v>409401.85</v>
      </c>
      <c r="E111" s="36">
        <v>0</v>
      </c>
      <c r="F111" s="36">
        <v>409401.85</v>
      </c>
      <c r="G111" s="36">
        <v>0</v>
      </c>
      <c r="H111" s="36">
        <v>3963128</v>
      </c>
      <c r="I111" s="37">
        <v>4372529.85</v>
      </c>
      <c r="J111" s="37">
        <v>3126123</v>
      </c>
      <c r="K111" s="38">
        <v>1246406.8499999996</v>
      </c>
    </row>
    <row r="112" spans="1:11" ht="14.25">
      <c r="A112" s="28">
        <v>107</v>
      </c>
      <c r="B112" s="30" t="s">
        <v>221</v>
      </c>
      <c r="C112" s="17" t="s">
        <v>424</v>
      </c>
      <c r="D112" s="36">
        <v>19622.66</v>
      </c>
      <c r="E112" s="36">
        <v>0</v>
      </c>
      <c r="F112" s="36">
        <v>19622.66</v>
      </c>
      <c r="G112" s="36">
        <v>0</v>
      </c>
      <c r="H112" s="36">
        <v>200011</v>
      </c>
      <c r="I112" s="37">
        <v>219633.66</v>
      </c>
      <c r="J112" s="37">
        <v>175898</v>
      </c>
      <c r="K112" s="38">
        <v>43735.66</v>
      </c>
    </row>
    <row r="113" spans="1:11" ht="14.25">
      <c r="A113" s="28">
        <v>108</v>
      </c>
      <c r="B113" s="29" t="s">
        <v>223</v>
      </c>
      <c r="C113" s="17" t="s">
        <v>425</v>
      </c>
      <c r="D113" s="36">
        <v>9511</v>
      </c>
      <c r="E113" s="36">
        <v>0</v>
      </c>
      <c r="F113" s="36">
        <v>9511</v>
      </c>
      <c r="G113" s="36">
        <v>0</v>
      </c>
      <c r="H113" s="36">
        <v>48218</v>
      </c>
      <c r="I113" s="37">
        <v>57729</v>
      </c>
      <c r="J113" s="37">
        <v>22984</v>
      </c>
      <c r="K113" s="38">
        <v>34745</v>
      </c>
    </row>
    <row r="114" spans="1:11" ht="14.25">
      <c r="A114" s="28">
        <v>109</v>
      </c>
      <c r="B114" s="30" t="s">
        <v>225</v>
      </c>
      <c r="C114" s="17" t="s">
        <v>426</v>
      </c>
      <c r="D114" s="36">
        <v>28231.82</v>
      </c>
      <c r="E114" s="36">
        <v>0</v>
      </c>
      <c r="F114" s="36">
        <v>28231.82</v>
      </c>
      <c r="G114" s="36">
        <v>0</v>
      </c>
      <c r="H114" s="36">
        <v>778965</v>
      </c>
      <c r="I114" s="37">
        <v>807196.82</v>
      </c>
      <c r="J114" s="37">
        <v>707786</v>
      </c>
      <c r="K114" s="38">
        <v>99410.81999999995</v>
      </c>
    </row>
    <row r="115" spans="1:11" ht="14.25">
      <c r="A115" s="28">
        <v>110</v>
      </c>
      <c r="B115" s="30" t="s">
        <v>227</v>
      </c>
      <c r="C115" s="17" t="s">
        <v>427</v>
      </c>
      <c r="D115" s="36">
        <v>45480.69</v>
      </c>
      <c r="E115" s="36">
        <v>0</v>
      </c>
      <c r="F115" s="36">
        <v>45480.69</v>
      </c>
      <c r="G115" s="36">
        <v>0</v>
      </c>
      <c r="H115" s="36">
        <v>797484</v>
      </c>
      <c r="I115" s="37">
        <v>842964.69</v>
      </c>
      <c r="J115" s="37">
        <v>755968</v>
      </c>
      <c r="K115" s="38">
        <v>86996.68999999994</v>
      </c>
    </row>
    <row r="116" spans="1:11" ht="14.25">
      <c r="A116" s="28">
        <v>111</v>
      </c>
      <c r="B116" s="29" t="s">
        <v>229</v>
      </c>
      <c r="C116" s="17" t="s">
        <v>428</v>
      </c>
      <c r="D116" s="36">
        <v>21901.48</v>
      </c>
      <c r="E116" s="36">
        <v>0</v>
      </c>
      <c r="F116" s="36">
        <v>21901.48</v>
      </c>
      <c r="G116" s="36">
        <v>0</v>
      </c>
      <c r="H116" s="36">
        <v>59662</v>
      </c>
      <c r="I116" s="37">
        <v>81563.48</v>
      </c>
      <c r="J116" s="37">
        <v>37566</v>
      </c>
      <c r="K116" s="38">
        <v>43997.479999999996</v>
      </c>
    </row>
    <row r="117" spans="1:11" ht="14.25">
      <c r="A117" s="28">
        <v>112</v>
      </c>
      <c r="B117" s="29" t="s">
        <v>233</v>
      </c>
      <c r="C117" s="12" t="s">
        <v>429</v>
      </c>
      <c r="D117" s="36">
        <v>1.53</v>
      </c>
      <c r="E117" s="36">
        <v>0</v>
      </c>
      <c r="F117" s="36">
        <v>1.53</v>
      </c>
      <c r="G117" s="36">
        <v>0</v>
      </c>
      <c r="H117" s="36">
        <v>15713</v>
      </c>
      <c r="I117" s="37">
        <v>15714.53</v>
      </c>
      <c r="J117" s="37">
        <v>12682</v>
      </c>
      <c r="K117" s="38">
        <v>3032.5300000000007</v>
      </c>
    </row>
    <row r="118" spans="1:11" ht="14.25">
      <c r="A118" s="28">
        <v>113</v>
      </c>
      <c r="B118" s="29" t="s">
        <v>235</v>
      </c>
      <c r="C118" s="12" t="s">
        <v>430</v>
      </c>
      <c r="D118" s="36">
        <v>12601.53</v>
      </c>
      <c r="E118" s="36">
        <v>0</v>
      </c>
      <c r="F118" s="36">
        <v>12601.53</v>
      </c>
      <c r="G118" s="36">
        <v>0</v>
      </c>
      <c r="H118" s="36">
        <v>13672</v>
      </c>
      <c r="I118" s="37">
        <v>26273.53</v>
      </c>
      <c r="J118" s="37">
        <v>11728</v>
      </c>
      <c r="K118" s="38">
        <v>14545.529999999999</v>
      </c>
    </row>
    <row r="119" spans="1:11" ht="14.25">
      <c r="A119" s="28">
        <v>114</v>
      </c>
      <c r="B119" s="29" t="s">
        <v>237</v>
      </c>
      <c r="C119" s="12" t="s">
        <v>431</v>
      </c>
      <c r="D119" s="36">
        <v>0.41</v>
      </c>
      <c r="E119" s="36">
        <v>0</v>
      </c>
      <c r="F119" s="36">
        <v>0.41</v>
      </c>
      <c r="G119" s="36">
        <v>0</v>
      </c>
      <c r="H119" s="36">
        <v>30565</v>
      </c>
      <c r="I119" s="37">
        <v>30565.41</v>
      </c>
      <c r="J119" s="37">
        <v>24800</v>
      </c>
      <c r="K119" s="38">
        <v>5765.41</v>
      </c>
    </row>
    <row r="120" spans="1:11" ht="14.25">
      <c r="A120" s="28">
        <v>115</v>
      </c>
      <c r="B120" s="30" t="s">
        <v>239</v>
      </c>
      <c r="C120" s="17" t="s">
        <v>432</v>
      </c>
      <c r="D120" s="36">
        <v>23192.69</v>
      </c>
      <c r="E120" s="36">
        <v>0</v>
      </c>
      <c r="F120" s="36">
        <v>23192.69</v>
      </c>
      <c r="G120" s="36">
        <v>9000</v>
      </c>
      <c r="H120" s="36">
        <v>79742</v>
      </c>
      <c r="I120" s="37">
        <v>111934.69</v>
      </c>
      <c r="J120" s="37">
        <v>78805</v>
      </c>
      <c r="K120" s="38">
        <v>33129.69</v>
      </c>
    </row>
    <row r="121" spans="1:11" ht="14.25">
      <c r="A121" s="28">
        <v>116</v>
      </c>
      <c r="B121" s="29" t="s">
        <v>231</v>
      </c>
      <c r="C121" s="17" t="s">
        <v>433</v>
      </c>
      <c r="D121" s="36">
        <v>0</v>
      </c>
      <c r="E121" s="36">
        <v>0</v>
      </c>
      <c r="F121" s="36">
        <v>0</v>
      </c>
      <c r="G121" s="36">
        <v>0</v>
      </c>
      <c r="H121" s="36">
        <v>41475</v>
      </c>
      <c r="I121" s="37">
        <v>41475</v>
      </c>
      <c r="J121" s="37">
        <v>0</v>
      </c>
      <c r="K121" s="38">
        <v>41475</v>
      </c>
    </row>
    <row r="122" spans="1:11" ht="14.25">
      <c r="A122" s="28">
        <v>117</v>
      </c>
      <c r="B122" s="30" t="s">
        <v>241</v>
      </c>
      <c r="C122" s="17" t="s">
        <v>434</v>
      </c>
      <c r="D122" s="36">
        <v>187771.72</v>
      </c>
      <c r="E122" s="36">
        <v>0</v>
      </c>
      <c r="F122" s="36">
        <v>187771.72</v>
      </c>
      <c r="G122" s="36">
        <v>0</v>
      </c>
      <c r="H122" s="36">
        <v>1038448</v>
      </c>
      <c r="I122" s="37">
        <v>1226219.72</v>
      </c>
      <c r="J122" s="37">
        <v>944962</v>
      </c>
      <c r="K122" s="38">
        <v>281257.72</v>
      </c>
    </row>
    <row r="123" spans="1:11" ht="14.25">
      <c r="A123" s="28">
        <v>118</v>
      </c>
      <c r="B123" s="29" t="s">
        <v>243</v>
      </c>
      <c r="C123" s="17" t="s">
        <v>435</v>
      </c>
      <c r="D123" s="36">
        <v>5869.51</v>
      </c>
      <c r="E123" s="36">
        <v>0</v>
      </c>
      <c r="F123" s="36">
        <v>5869.51</v>
      </c>
      <c r="G123" s="36">
        <v>0</v>
      </c>
      <c r="H123" s="36">
        <v>41152</v>
      </c>
      <c r="I123" s="37">
        <v>47021.51</v>
      </c>
      <c r="J123" s="37">
        <v>28222</v>
      </c>
      <c r="K123" s="38">
        <v>18799.510000000002</v>
      </c>
    </row>
    <row r="124" spans="1:11" ht="14.25">
      <c r="A124" s="28">
        <v>119</v>
      </c>
      <c r="B124" s="29" t="s">
        <v>245</v>
      </c>
      <c r="C124" s="17" t="s">
        <v>436</v>
      </c>
      <c r="D124" s="36">
        <v>6631.6</v>
      </c>
      <c r="E124" s="36">
        <v>0</v>
      </c>
      <c r="F124" s="36">
        <v>6631.6</v>
      </c>
      <c r="G124" s="36">
        <v>0</v>
      </c>
      <c r="H124" s="36">
        <v>37176</v>
      </c>
      <c r="I124" s="37">
        <v>43807.6</v>
      </c>
      <c r="J124" s="37">
        <v>24481</v>
      </c>
      <c r="K124" s="38">
        <v>19326.6</v>
      </c>
    </row>
    <row r="125" spans="1:11" ht="14.25">
      <c r="A125" s="28">
        <v>120</v>
      </c>
      <c r="B125" s="30" t="s">
        <v>247</v>
      </c>
      <c r="C125" s="17" t="s">
        <v>437</v>
      </c>
      <c r="D125" s="36">
        <v>72629.63</v>
      </c>
      <c r="E125" s="36">
        <v>0</v>
      </c>
      <c r="F125" s="36">
        <v>72629.63</v>
      </c>
      <c r="G125" s="36">
        <v>9000</v>
      </c>
      <c r="H125" s="36">
        <v>70496</v>
      </c>
      <c r="I125" s="37">
        <v>152125.63</v>
      </c>
      <c r="J125" s="37">
        <v>70480</v>
      </c>
      <c r="K125" s="38">
        <v>81645.63</v>
      </c>
    </row>
    <row r="126" spans="1:11" ht="14.25">
      <c r="A126" s="28">
        <v>121</v>
      </c>
      <c r="B126" s="30" t="s">
        <v>249</v>
      </c>
      <c r="C126" s="17" t="s">
        <v>438</v>
      </c>
      <c r="D126" s="36">
        <v>9.77</v>
      </c>
      <c r="E126" s="36">
        <v>0</v>
      </c>
      <c r="F126" s="36">
        <v>9.77</v>
      </c>
      <c r="G126" s="36">
        <v>0</v>
      </c>
      <c r="H126" s="36">
        <v>167750</v>
      </c>
      <c r="I126" s="37">
        <v>167759.77</v>
      </c>
      <c r="J126" s="37">
        <v>62831</v>
      </c>
      <c r="K126" s="38">
        <v>104928.76999999999</v>
      </c>
    </row>
    <row r="127" spans="1:11" ht="14.25">
      <c r="A127" s="28">
        <v>122</v>
      </c>
      <c r="B127" s="29" t="s">
        <v>251</v>
      </c>
      <c r="C127" s="17" t="s">
        <v>439</v>
      </c>
      <c r="D127" s="36">
        <v>0</v>
      </c>
      <c r="E127" s="36">
        <v>0</v>
      </c>
      <c r="F127" s="36">
        <v>0</v>
      </c>
      <c r="G127" s="36">
        <v>0</v>
      </c>
      <c r="H127" s="36">
        <v>22113</v>
      </c>
      <c r="I127" s="37">
        <v>22113</v>
      </c>
      <c r="J127" s="37">
        <v>0</v>
      </c>
      <c r="K127" s="38">
        <v>22113</v>
      </c>
    </row>
    <row r="128" spans="1:11" ht="14.25">
      <c r="A128" s="28">
        <v>123</v>
      </c>
      <c r="B128" s="29" t="s">
        <v>255</v>
      </c>
      <c r="C128" s="17" t="s">
        <v>440</v>
      </c>
      <c r="D128" s="36">
        <v>0</v>
      </c>
      <c r="E128" s="36">
        <v>0</v>
      </c>
      <c r="F128" s="36">
        <v>0</v>
      </c>
      <c r="G128" s="36">
        <v>0</v>
      </c>
      <c r="H128" s="36">
        <v>67216</v>
      </c>
      <c r="I128" s="37">
        <v>67216</v>
      </c>
      <c r="J128" s="37">
        <v>62003</v>
      </c>
      <c r="K128" s="38">
        <v>5213</v>
      </c>
    </row>
    <row r="129" spans="1:11" ht="14.25">
      <c r="A129" s="28">
        <v>124</v>
      </c>
      <c r="B129" s="30" t="s">
        <v>257</v>
      </c>
      <c r="C129" s="17" t="s">
        <v>441</v>
      </c>
      <c r="D129" s="36">
        <v>46224.9</v>
      </c>
      <c r="E129" s="36">
        <v>0</v>
      </c>
      <c r="F129" s="36">
        <v>46224.9</v>
      </c>
      <c r="G129" s="36">
        <v>0</v>
      </c>
      <c r="H129" s="36">
        <v>782550</v>
      </c>
      <c r="I129" s="37">
        <v>828774.9</v>
      </c>
      <c r="J129" s="37">
        <v>711044</v>
      </c>
      <c r="K129" s="38">
        <v>117730.90000000002</v>
      </c>
    </row>
    <row r="130" spans="1:11" ht="14.25">
      <c r="A130" s="28">
        <v>125</v>
      </c>
      <c r="B130" s="30" t="s">
        <v>259</v>
      </c>
      <c r="C130" s="17" t="s">
        <v>442</v>
      </c>
      <c r="D130" s="36">
        <v>8351.42</v>
      </c>
      <c r="E130" s="36">
        <v>0</v>
      </c>
      <c r="F130" s="36">
        <v>8351.42</v>
      </c>
      <c r="G130" s="36">
        <v>0</v>
      </c>
      <c r="H130" s="36">
        <v>563471</v>
      </c>
      <c r="I130" s="37">
        <v>571822.42</v>
      </c>
      <c r="J130" s="37">
        <v>516517</v>
      </c>
      <c r="K130" s="38">
        <v>55305.42000000004</v>
      </c>
    </row>
    <row r="131" spans="1:11" ht="14.25">
      <c r="A131" s="28">
        <v>126</v>
      </c>
      <c r="B131" s="30" t="s">
        <v>261</v>
      </c>
      <c r="C131" s="17" t="s">
        <v>443</v>
      </c>
      <c r="D131" s="36">
        <v>433374.65</v>
      </c>
      <c r="E131" s="36">
        <v>0</v>
      </c>
      <c r="F131" s="36">
        <v>433374.65</v>
      </c>
      <c r="G131" s="36">
        <v>0</v>
      </c>
      <c r="H131" s="36">
        <v>824653</v>
      </c>
      <c r="I131" s="37">
        <v>1258027.65</v>
      </c>
      <c r="J131" s="37">
        <v>686388</v>
      </c>
      <c r="K131" s="38">
        <v>571639.6499999999</v>
      </c>
    </row>
    <row r="132" spans="1:11" ht="14.25">
      <c r="A132" s="28">
        <v>127</v>
      </c>
      <c r="B132" s="29" t="s">
        <v>263</v>
      </c>
      <c r="C132" s="17" t="s">
        <v>444</v>
      </c>
      <c r="D132" s="36">
        <v>0</v>
      </c>
      <c r="E132" s="36">
        <v>0</v>
      </c>
      <c r="F132" s="36">
        <v>0</v>
      </c>
      <c r="G132" s="36">
        <v>0</v>
      </c>
      <c r="H132" s="36">
        <v>25967</v>
      </c>
      <c r="I132" s="37">
        <v>25967</v>
      </c>
      <c r="J132" s="37">
        <v>0</v>
      </c>
      <c r="K132" s="38">
        <v>25967</v>
      </c>
    </row>
    <row r="133" spans="1:11" ht="14.25">
      <c r="A133" s="28">
        <v>128</v>
      </c>
      <c r="B133" s="30" t="s">
        <v>265</v>
      </c>
      <c r="C133" s="17" t="s">
        <v>445</v>
      </c>
      <c r="D133" s="36">
        <v>16848.33</v>
      </c>
      <c r="E133" s="36">
        <v>0</v>
      </c>
      <c r="F133" s="36">
        <v>16848.33</v>
      </c>
      <c r="G133" s="36">
        <v>9000</v>
      </c>
      <c r="H133" s="36">
        <v>31360</v>
      </c>
      <c r="I133" s="37">
        <v>57208.33</v>
      </c>
      <c r="J133" s="37">
        <v>31352</v>
      </c>
      <c r="K133" s="38">
        <v>25856.33</v>
      </c>
    </row>
    <row r="134" spans="1:11" ht="14.25">
      <c r="A134" s="28">
        <v>129</v>
      </c>
      <c r="B134" s="29" t="s">
        <v>267</v>
      </c>
      <c r="C134" s="17" t="s">
        <v>446</v>
      </c>
      <c r="D134" s="36">
        <v>0</v>
      </c>
      <c r="E134" s="36">
        <v>0</v>
      </c>
      <c r="F134" s="36">
        <v>0</v>
      </c>
      <c r="G134" s="36">
        <v>9000</v>
      </c>
      <c r="H134" s="36">
        <v>975</v>
      </c>
      <c r="I134" s="37">
        <v>9975</v>
      </c>
      <c r="J134" s="37">
        <v>9590</v>
      </c>
      <c r="K134" s="38">
        <v>385</v>
      </c>
    </row>
    <row r="135" spans="1:11" ht="14.25">
      <c r="A135" s="28">
        <v>130</v>
      </c>
      <c r="B135" s="30" t="s">
        <v>269</v>
      </c>
      <c r="C135" s="17" t="s">
        <v>447</v>
      </c>
      <c r="D135" s="36">
        <v>336.42</v>
      </c>
      <c r="E135" s="36">
        <v>0</v>
      </c>
      <c r="F135" s="36">
        <v>336.42</v>
      </c>
      <c r="G135" s="36">
        <v>0</v>
      </c>
      <c r="H135" s="36">
        <v>121954</v>
      </c>
      <c r="I135" s="37">
        <v>122290.42</v>
      </c>
      <c r="J135" s="37">
        <v>100493</v>
      </c>
      <c r="K135" s="38">
        <v>21797.42</v>
      </c>
    </row>
    <row r="136" spans="1:11" ht="14.25">
      <c r="A136" s="28">
        <v>131</v>
      </c>
      <c r="B136" s="29" t="s">
        <v>271</v>
      </c>
      <c r="C136" s="17" t="s">
        <v>448</v>
      </c>
      <c r="D136" s="36">
        <v>0</v>
      </c>
      <c r="E136" s="36">
        <v>0</v>
      </c>
      <c r="F136" s="36">
        <v>0</v>
      </c>
      <c r="G136" s="36">
        <v>0</v>
      </c>
      <c r="H136" s="36">
        <v>19234</v>
      </c>
      <c r="I136" s="37">
        <v>19234</v>
      </c>
      <c r="J136" s="37">
        <v>0</v>
      </c>
      <c r="K136" s="38">
        <v>19234</v>
      </c>
    </row>
    <row r="137" spans="1:11" ht="14.25">
      <c r="A137" s="28">
        <v>132</v>
      </c>
      <c r="B137" s="30" t="s">
        <v>273</v>
      </c>
      <c r="C137" s="17" t="s">
        <v>449</v>
      </c>
      <c r="D137" s="36">
        <v>141148.72</v>
      </c>
      <c r="E137" s="36">
        <v>0</v>
      </c>
      <c r="F137" s="36">
        <v>141148.72</v>
      </c>
      <c r="G137" s="36">
        <v>0</v>
      </c>
      <c r="H137" s="36">
        <v>752285</v>
      </c>
      <c r="I137" s="37">
        <v>893433.72</v>
      </c>
      <c r="J137" s="37">
        <v>752518</v>
      </c>
      <c r="K137" s="38">
        <v>140915.71999999997</v>
      </c>
    </row>
    <row r="138" spans="1:11" ht="14.25">
      <c r="A138" s="28">
        <v>133</v>
      </c>
      <c r="B138" s="30" t="s">
        <v>277</v>
      </c>
      <c r="C138" s="17" t="s">
        <v>450</v>
      </c>
      <c r="D138" s="36">
        <v>826772.25</v>
      </c>
      <c r="E138" s="36">
        <v>0</v>
      </c>
      <c r="F138" s="36">
        <v>826772.25</v>
      </c>
      <c r="G138" s="36">
        <v>0</v>
      </c>
      <c r="H138" s="36">
        <v>1149376</v>
      </c>
      <c r="I138" s="37">
        <v>1976148.25</v>
      </c>
      <c r="J138" s="37">
        <v>1088639</v>
      </c>
      <c r="K138" s="38">
        <v>887509.25</v>
      </c>
    </row>
    <row r="139" spans="1:11" ht="14.25">
      <c r="A139" s="18"/>
      <c r="B139" s="18"/>
      <c r="C139" s="35"/>
      <c r="D139" s="18"/>
      <c r="E139" s="18"/>
      <c r="F139" s="18"/>
      <c r="G139" s="18"/>
      <c r="H139" s="18"/>
      <c r="I139" s="18"/>
      <c r="J139" s="18"/>
      <c r="K139" s="18"/>
    </row>
    <row r="140" spans="1:11" ht="14.25">
      <c r="A140" s="18"/>
      <c r="B140" s="18"/>
      <c r="C140" s="35"/>
      <c r="D140" s="18"/>
      <c r="E140" s="18"/>
      <c r="F140" s="18"/>
      <c r="G140" s="18"/>
      <c r="H140" s="18"/>
      <c r="I140" s="18"/>
      <c r="J140" s="18"/>
      <c r="K140" s="18"/>
    </row>
    <row r="141" spans="1:11" ht="14.25">
      <c r="A141" s="18"/>
      <c r="B141" s="18"/>
      <c r="C141" s="35"/>
      <c r="D141" s="18"/>
      <c r="E141" s="18"/>
      <c r="F141" s="18"/>
      <c r="G141" s="18"/>
      <c r="H141" s="18"/>
      <c r="I141" s="18"/>
      <c r="J141" s="18"/>
      <c r="K141" s="18"/>
    </row>
    <row r="142" spans="1:11" ht="14.25">
      <c r="A142" s="18"/>
      <c r="B142" s="18"/>
      <c r="C142" s="35"/>
      <c r="D142" s="18"/>
      <c r="E142" s="18"/>
      <c r="F142" s="18"/>
      <c r="G142" s="18"/>
      <c r="H142" s="18"/>
      <c r="I142" s="18"/>
      <c r="J142" s="18"/>
      <c r="K142" s="18"/>
    </row>
  </sheetData>
  <sheetProtection/>
  <printOptions/>
  <pageMargins left="0.7" right="0.7" top="0.75" bottom="0.75" header="0.3" footer="0.3"/>
  <pageSetup fitToHeight="10" fitToWidth="1"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coreena.kim</dc:creator>
  <cp:keywords/>
  <dc:description/>
  <cp:lastModifiedBy>evillarreal</cp:lastModifiedBy>
  <cp:lastPrinted>2014-02-03T20:35:38Z</cp:lastPrinted>
  <dcterms:created xsi:type="dcterms:W3CDTF">2013-01-18T20:32:44Z</dcterms:created>
  <dcterms:modified xsi:type="dcterms:W3CDTF">2014-02-03T20:36:21Z</dcterms:modified>
  <cp:category/>
  <cp:version/>
  <cp:contentType/>
  <cp:contentStatus/>
</cp:coreProperties>
</file>